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0" windowHeight="13170"/>
  </bookViews>
  <sheets>
    <sheet name="в печать " sheetId="7" r:id="rId1"/>
    <sheet name="прил 1  (2)" sheetId="6" r:id="rId2"/>
    <sheet name="прил 1 " sheetId="4" r:id="rId3"/>
    <sheet name="Лист2" sheetId="2" state="hidden" r:id="rId4"/>
    <sheet name="пояснительная " sheetId="1" state="hidden" r:id="rId5"/>
    <sheet name="прил 1  минис с 1 шк плюс на у)" sheetId="5" state="hidden" r:id="rId6"/>
    <sheet name="Лист3" sheetId="3" state="hidden" r:id="rId7"/>
  </sheets>
  <definedNames>
    <definedName name="_Hlk132293799" localSheetId="0">'в печать '!#REF!</definedName>
    <definedName name="_Hlk132293799" localSheetId="4">'пояснительная '!$A$8</definedName>
    <definedName name="_Hlk132293799" localSheetId="2">'прил 1 '!$A$6</definedName>
    <definedName name="_Hlk132293799" localSheetId="1">'прил 1  (2)'!$A$6</definedName>
    <definedName name="_Hlk132293799" localSheetId="5">'прил 1  минис с 1 шк плюс на у)'!$A$1</definedName>
  </definedNames>
  <calcPr calcId="145621"/>
</workbook>
</file>

<file path=xl/calcChain.xml><?xml version="1.0" encoding="utf-8"?>
<calcChain xmlns="http://schemas.openxmlformats.org/spreadsheetml/2006/main">
  <c r="D85" i="7" l="1"/>
  <c r="E73" i="7"/>
  <c r="D69" i="7"/>
  <c r="D68" i="7"/>
  <c r="D64" i="7"/>
  <c r="D55" i="7"/>
  <c r="I14" i="7"/>
  <c r="D14" i="7" s="1"/>
  <c r="E46" i="7"/>
  <c r="E63" i="7" s="1"/>
  <c r="E13" i="7" s="1"/>
  <c r="I13" i="7" s="1"/>
  <c r="D13" i="7" s="1"/>
  <c r="I21" i="7"/>
  <c r="D21" i="7" s="1"/>
  <c r="I29" i="7"/>
  <c r="D29" i="7" s="1"/>
  <c r="I37" i="7"/>
  <c r="D37" i="7" s="1"/>
  <c r="I45" i="7"/>
  <c r="D45" i="7" s="1"/>
  <c r="I53" i="7"/>
  <c r="E90" i="7"/>
  <c r="K88" i="7"/>
  <c r="M87" i="7"/>
  <c r="K87" i="7"/>
  <c r="M85" i="7"/>
  <c r="K85" i="7"/>
  <c r="I85" i="7"/>
  <c r="L84" i="7"/>
  <c r="J84" i="7"/>
  <c r="H84" i="7"/>
  <c r="M83" i="7"/>
  <c r="K83" i="7"/>
  <c r="I83" i="7"/>
  <c r="M82" i="7"/>
  <c r="K82" i="7"/>
  <c r="I82" i="7"/>
  <c r="M81" i="7"/>
  <c r="K81" i="7"/>
  <c r="I81" i="7"/>
  <c r="M80" i="7"/>
  <c r="K80" i="7"/>
  <c r="E80" i="7"/>
  <c r="I80" i="7" s="1"/>
  <c r="L79" i="7"/>
  <c r="J79" i="7"/>
  <c r="H79" i="7"/>
  <c r="G79" i="7"/>
  <c r="F79" i="7"/>
  <c r="E79" i="7"/>
  <c r="M78" i="7"/>
  <c r="K78" i="7"/>
  <c r="I78" i="7"/>
  <c r="M77" i="7"/>
  <c r="K77" i="7"/>
  <c r="I77" i="7"/>
  <c r="M76" i="7"/>
  <c r="K76" i="7"/>
  <c r="I76" i="7"/>
  <c r="L75" i="7"/>
  <c r="J75" i="7"/>
  <c r="H75" i="7"/>
  <c r="M74" i="7"/>
  <c r="M75" i="7" s="1"/>
  <c r="K74" i="7"/>
  <c r="K75" i="7" s="1"/>
  <c r="E74" i="7"/>
  <c r="I74" i="7" s="1"/>
  <c r="I75" i="7" s="1"/>
  <c r="J73" i="7"/>
  <c r="H73" i="7"/>
  <c r="F73" i="7"/>
  <c r="M72" i="7"/>
  <c r="K72" i="7"/>
  <c r="I72" i="7"/>
  <c r="L71" i="7"/>
  <c r="L73" i="7" s="1"/>
  <c r="K71" i="7"/>
  <c r="I71" i="7"/>
  <c r="M70" i="7"/>
  <c r="K70" i="7"/>
  <c r="I70" i="7"/>
  <c r="M69" i="7"/>
  <c r="K69" i="7"/>
  <c r="I69" i="7"/>
  <c r="M68" i="7"/>
  <c r="K68" i="7"/>
  <c r="I68" i="7"/>
  <c r="L67" i="7"/>
  <c r="J67" i="7"/>
  <c r="H67" i="7"/>
  <c r="E67" i="7"/>
  <c r="M66" i="7"/>
  <c r="K66" i="7"/>
  <c r="I66" i="7"/>
  <c r="M65" i="7"/>
  <c r="K65" i="7"/>
  <c r="I65" i="7"/>
  <c r="M64" i="7"/>
  <c r="K64" i="7"/>
  <c r="I64" i="7"/>
  <c r="L63" i="7"/>
  <c r="J63" i="7"/>
  <c r="H63" i="7"/>
  <c r="F63" i="7"/>
  <c r="F13" i="7" s="1"/>
  <c r="K13" i="7" s="1"/>
  <c r="I62" i="7"/>
  <c r="D62" i="7" s="1"/>
  <c r="I61" i="7"/>
  <c r="D61" i="7" s="1"/>
  <c r="I60" i="7"/>
  <c r="D60" i="7" s="1"/>
  <c r="I59" i="7"/>
  <c r="D59" i="7" s="1"/>
  <c r="I58" i="7"/>
  <c r="D58" i="7" s="1"/>
  <c r="I57" i="7"/>
  <c r="D57" i="7" s="1"/>
  <c r="I56" i="7"/>
  <c r="D56" i="7" s="1"/>
  <c r="K54" i="7"/>
  <c r="I54" i="7"/>
  <c r="G54" i="7"/>
  <c r="G63" i="7" s="1"/>
  <c r="G13" i="7" s="1"/>
  <c r="M13" i="7" s="1"/>
  <c r="M53" i="7"/>
  <c r="K53" i="7"/>
  <c r="M52" i="7"/>
  <c r="K52" i="7"/>
  <c r="I52" i="7"/>
  <c r="M51" i="7"/>
  <c r="K51" i="7"/>
  <c r="I51" i="7"/>
  <c r="M50" i="7"/>
  <c r="K50" i="7"/>
  <c r="I50" i="7"/>
  <c r="M49" i="7"/>
  <c r="K49" i="7"/>
  <c r="I49" i="7"/>
  <c r="M48" i="7"/>
  <c r="K48" i="7"/>
  <c r="I48" i="7"/>
  <c r="M47" i="7"/>
  <c r="K47" i="7"/>
  <c r="I47" i="7"/>
  <c r="M46" i="7"/>
  <c r="K46" i="7"/>
  <c r="H46" i="7"/>
  <c r="M45" i="7"/>
  <c r="K45" i="7"/>
  <c r="M44" i="7"/>
  <c r="K44" i="7"/>
  <c r="I44" i="7"/>
  <c r="D44" i="7" s="1"/>
  <c r="M43" i="7"/>
  <c r="K43" i="7"/>
  <c r="I43" i="7"/>
  <c r="D43" i="7" s="1"/>
  <c r="M42" i="7"/>
  <c r="K42" i="7"/>
  <c r="M41" i="7"/>
  <c r="K41" i="7"/>
  <c r="M40" i="7"/>
  <c r="K40" i="7"/>
  <c r="I40" i="7"/>
  <c r="D40" i="7" s="1"/>
  <c r="M39" i="7"/>
  <c r="K39" i="7"/>
  <c r="I39" i="7"/>
  <c r="D39" i="7" s="1"/>
  <c r="M38" i="7"/>
  <c r="K38" i="7"/>
  <c r="I38" i="7"/>
  <c r="D38" i="7" s="1"/>
  <c r="M37" i="7"/>
  <c r="K37" i="7"/>
  <c r="M36" i="7"/>
  <c r="K36" i="7"/>
  <c r="M35" i="7"/>
  <c r="K35" i="7"/>
  <c r="I35" i="7"/>
  <c r="D35" i="7" s="1"/>
  <c r="M34" i="7"/>
  <c r="K34" i="7"/>
  <c r="I34" i="7"/>
  <c r="D34" i="7" s="1"/>
  <c r="M33" i="7"/>
  <c r="K33" i="7"/>
  <c r="I33" i="7"/>
  <c r="D33" i="7" s="1"/>
  <c r="M32" i="7"/>
  <c r="K32" i="7"/>
  <c r="I32" i="7"/>
  <c r="D32" i="7" s="1"/>
  <c r="M31" i="7"/>
  <c r="K31" i="7"/>
  <c r="I31" i="7"/>
  <c r="D31" i="7" s="1"/>
  <c r="M30" i="7"/>
  <c r="K30" i="7"/>
  <c r="I30" i="7"/>
  <c r="D30" i="7" s="1"/>
  <c r="M29" i="7"/>
  <c r="K29" i="7"/>
  <c r="M28" i="7"/>
  <c r="K28" i="7"/>
  <c r="I28" i="7"/>
  <c r="D28" i="7" s="1"/>
  <c r="M27" i="7"/>
  <c r="K27" i="7"/>
  <c r="I27" i="7"/>
  <c r="D27" i="7" s="1"/>
  <c r="M26" i="7"/>
  <c r="K26" i="7"/>
  <c r="I26" i="7"/>
  <c r="D26" i="7" s="1"/>
  <c r="M25" i="7"/>
  <c r="K25" i="7"/>
  <c r="I25" i="7"/>
  <c r="D25" i="7" s="1"/>
  <c r="M24" i="7"/>
  <c r="K24" i="7"/>
  <c r="I24" i="7"/>
  <c r="D24" i="7" s="1"/>
  <c r="M23" i="7"/>
  <c r="K23" i="7"/>
  <c r="I23" i="7"/>
  <c r="D23" i="7" s="1"/>
  <c r="M22" i="7"/>
  <c r="K22" i="7"/>
  <c r="I22" i="7"/>
  <c r="D22" i="7" s="1"/>
  <c r="M21" i="7"/>
  <c r="K21" i="7"/>
  <c r="M20" i="7"/>
  <c r="K20" i="7"/>
  <c r="I20" i="7"/>
  <c r="D20" i="7" s="1"/>
  <c r="M19" i="7"/>
  <c r="K19" i="7"/>
  <c r="I19" i="7"/>
  <c r="D19" i="7" s="1"/>
  <c r="M18" i="7"/>
  <c r="K18" i="7"/>
  <c r="I18" i="7"/>
  <c r="D18" i="7" s="1"/>
  <c r="M17" i="7"/>
  <c r="K17" i="7"/>
  <c r="I17" i="7"/>
  <c r="D17" i="7" s="1"/>
  <c r="M16" i="7"/>
  <c r="K16" i="7"/>
  <c r="I16" i="7"/>
  <c r="D16" i="7" s="1"/>
  <c r="M15" i="7"/>
  <c r="K15" i="7"/>
  <c r="I15" i="7"/>
  <c r="D15" i="7" s="1"/>
  <c r="M14" i="7"/>
  <c r="K14" i="7"/>
  <c r="M11" i="7"/>
  <c r="K11" i="7"/>
  <c r="G42" i="6"/>
  <c r="G59" i="6"/>
  <c r="H58" i="6"/>
  <c r="L7" i="6"/>
  <c r="J7" i="6"/>
  <c r="D86" i="6"/>
  <c r="J84" i="6"/>
  <c r="L83" i="6"/>
  <c r="J83" i="6"/>
  <c r="L81" i="6"/>
  <c r="J81" i="6"/>
  <c r="H81" i="6"/>
  <c r="K80" i="6"/>
  <c r="I80" i="6"/>
  <c r="G80" i="6"/>
  <c r="F80" i="6"/>
  <c r="E80" i="6"/>
  <c r="L79" i="6"/>
  <c r="J79" i="6"/>
  <c r="H79" i="6"/>
  <c r="L78" i="6"/>
  <c r="J78" i="6"/>
  <c r="H78" i="6"/>
  <c r="L77" i="6"/>
  <c r="J77" i="6"/>
  <c r="H77" i="6"/>
  <c r="L76" i="6"/>
  <c r="J76" i="6"/>
  <c r="D76" i="6"/>
  <c r="H76" i="6" s="1"/>
  <c r="K75" i="6"/>
  <c r="I75" i="6"/>
  <c r="G75" i="6"/>
  <c r="F75" i="6"/>
  <c r="E75" i="6"/>
  <c r="D75" i="6"/>
  <c r="L74" i="6"/>
  <c r="J74" i="6"/>
  <c r="H74" i="6"/>
  <c r="L73" i="6"/>
  <c r="J73" i="6"/>
  <c r="H73" i="6"/>
  <c r="L72" i="6"/>
  <c r="J72" i="6"/>
  <c r="H72" i="6"/>
  <c r="K71" i="6"/>
  <c r="I71" i="6"/>
  <c r="G71" i="6"/>
  <c r="F71" i="6"/>
  <c r="E71" i="6"/>
  <c r="L70" i="6"/>
  <c r="L71" i="6" s="1"/>
  <c r="J70" i="6"/>
  <c r="J71" i="6" s="1"/>
  <c r="D70" i="6"/>
  <c r="D71" i="6" s="1"/>
  <c r="I69" i="6"/>
  <c r="G69" i="6"/>
  <c r="F69" i="6"/>
  <c r="E69" i="6"/>
  <c r="D69" i="6"/>
  <c r="L68" i="6"/>
  <c r="J68" i="6"/>
  <c r="H68" i="6"/>
  <c r="K67" i="6"/>
  <c r="K69" i="6" s="1"/>
  <c r="J67" i="6"/>
  <c r="H67" i="6"/>
  <c r="L66" i="6"/>
  <c r="J66" i="6"/>
  <c r="H66" i="6"/>
  <c r="L65" i="6"/>
  <c r="J65" i="6"/>
  <c r="H65" i="6"/>
  <c r="L64" i="6"/>
  <c r="J64" i="6"/>
  <c r="H64" i="6"/>
  <c r="K63" i="6"/>
  <c r="I63" i="6"/>
  <c r="G63" i="6"/>
  <c r="F63" i="6"/>
  <c r="E63" i="6"/>
  <c r="D63" i="6"/>
  <c r="L62" i="6"/>
  <c r="J62" i="6"/>
  <c r="H62" i="6"/>
  <c r="L61" i="6"/>
  <c r="J61" i="6"/>
  <c r="H61" i="6"/>
  <c r="L60" i="6"/>
  <c r="J60" i="6"/>
  <c r="H60" i="6"/>
  <c r="K59" i="6"/>
  <c r="I59" i="6"/>
  <c r="E59" i="6"/>
  <c r="H57" i="6"/>
  <c r="H56" i="6"/>
  <c r="H55" i="6"/>
  <c r="H54" i="6"/>
  <c r="H53" i="6"/>
  <c r="H52" i="6"/>
  <c r="J50" i="6"/>
  <c r="H50" i="6"/>
  <c r="F50" i="6"/>
  <c r="L50" i="6" s="1"/>
  <c r="L49" i="6"/>
  <c r="J49" i="6"/>
  <c r="H49" i="6"/>
  <c r="L48" i="6"/>
  <c r="J48" i="6"/>
  <c r="H48" i="6"/>
  <c r="L47" i="6"/>
  <c r="J47" i="6"/>
  <c r="H47" i="6"/>
  <c r="L46" i="6"/>
  <c r="J46" i="6"/>
  <c r="H46" i="6"/>
  <c r="L45" i="6"/>
  <c r="J45" i="6"/>
  <c r="H45" i="6"/>
  <c r="L44" i="6"/>
  <c r="J44" i="6"/>
  <c r="H44" i="6"/>
  <c r="L43" i="6"/>
  <c r="J43" i="6"/>
  <c r="H43" i="6"/>
  <c r="L42" i="6"/>
  <c r="J42" i="6"/>
  <c r="D42" i="6"/>
  <c r="L41" i="6"/>
  <c r="J41" i="6"/>
  <c r="H41" i="6"/>
  <c r="L40" i="6"/>
  <c r="J40" i="6"/>
  <c r="H40" i="6"/>
  <c r="L39" i="6"/>
  <c r="J39" i="6"/>
  <c r="H39" i="6"/>
  <c r="L38" i="6"/>
  <c r="J38" i="6"/>
  <c r="H38" i="6"/>
  <c r="L37" i="6"/>
  <c r="J37" i="6"/>
  <c r="H37" i="6"/>
  <c r="L36" i="6"/>
  <c r="J36" i="6"/>
  <c r="H36" i="6"/>
  <c r="L35" i="6"/>
  <c r="J35" i="6"/>
  <c r="H35" i="6"/>
  <c r="L34" i="6"/>
  <c r="J34" i="6"/>
  <c r="H34" i="6"/>
  <c r="L33" i="6"/>
  <c r="J33" i="6"/>
  <c r="H33" i="6"/>
  <c r="L32" i="6"/>
  <c r="J32" i="6"/>
  <c r="H32" i="6"/>
  <c r="L31" i="6"/>
  <c r="J31" i="6"/>
  <c r="H31" i="6"/>
  <c r="L30" i="6"/>
  <c r="J30" i="6"/>
  <c r="H30" i="6"/>
  <c r="L29" i="6"/>
  <c r="J29" i="6"/>
  <c r="H29" i="6"/>
  <c r="L28" i="6"/>
  <c r="J28" i="6"/>
  <c r="H28" i="6"/>
  <c r="L27" i="6"/>
  <c r="J27" i="6"/>
  <c r="H27" i="6"/>
  <c r="L26" i="6"/>
  <c r="J26" i="6"/>
  <c r="H26" i="6"/>
  <c r="L25" i="6"/>
  <c r="J25" i="6"/>
  <c r="H25" i="6"/>
  <c r="L24" i="6"/>
  <c r="J24" i="6"/>
  <c r="H24" i="6"/>
  <c r="L23" i="6"/>
  <c r="J23" i="6"/>
  <c r="H23" i="6"/>
  <c r="L22" i="6"/>
  <c r="J22" i="6"/>
  <c r="H22" i="6"/>
  <c r="L21" i="6"/>
  <c r="J21" i="6"/>
  <c r="H21" i="6"/>
  <c r="L20" i="6"/>
  <c r="J20" i="6"/>
  <c r="H20" i="6"/>
  <c r="L19" i="6"/>
  <c r="J19" i="6"/>
  <c r="H19" i="6"/>
  <c r="L18" i="6"/>
  <c r="J18" i="6"/>
  <c r="H18" i="6"/>
  <c r="L17" i="6"/>
  <c r="J17" i="6"/>
  <c r="H17" i="6"/>
  <c r="L16" i="6"/>
  <c r="J16" i="6"/>
  <c r="H16" i="6"/>
  <c r="L15" i="6"/>
  <c r="J15" i="6"/>
  <c r="H15" i="6"/>
  <c r="L14" i="6"/>
  <c r="J14" i="6"/>
  <c r="H14" i="6"/>
  <c r="L13" i="6"/>
  <c r="J13" i="6"/>
  <c r="H13" i="6"/>
  <c r="L12" i="6"/>
  <c r="J12" i="6"/>
  <c r="H12" i="6"/>
  <c r="L11" i="6"/>
  <c r="J11" i="6"/>
  <c r="H11" i="6"/>
  <c r="L10" i="6"/>
  <c r="J10" i="6"/>
  <c r="H10" i="6"/>
  <c r="E9" i="6"/>
  <c r="J9" i="6" s="1"/>
  <c r="G58" i="4"/>
  <c r="H53" i="4"/>
  <c r="H54" i="4"/>
  <c r="H55" i="4"/>
  <c r="H56" i="4"/>
  <c r="H57" i="4"/>
  <c r="H52" i="4"/>
  <c r="I46" i="7" l="1"/>
  <c r="D46" i="7" s="1"/>
  <c r="D80" i="7"/>
  <c r="H63" i="6"/>
  <c r="H70" i="6"/>
  <c r="H71" i="6" s="1"/>
  <c r="D74" i="7"/>
  <c r="F59" i="6"/>
  <c r="F9" i="6" s="1"/>
  <c r="L9" i="6" s="1"/>
  <c r="H69" i="6"/>
  <c r="H75" i="6"/>
  <c r="K84" i="7"/>
  <c r="E75" i="7"/>
  <c r="D75" i="7" s="1"/>
  <c r="M79" i="7"/>
  <c r="I67" i="7"/>
  <c r="K67" i="7"/>
  <c r="I73" i="7"/>
  <c r="H86" i="7"/>
  <c r="M71" i="7"/>
  <c r="M73" i="7" s="1"/>
  <c r="I79" i="7"/>
  <c r="M84" i="7"/>
  <c r="M67" i="7"/>
  <c r="E84" i="7"/>
  <c r="D84" i="7" s="1"/>
  <c r="K73" i="7"/>
  <c r="F86" i="7"/>
  <c r="K79" i="7"/>
  <c r="J86" i="7"/>
  <c r="K63" i="7"/>
  <c r="I84" i="7"/>
  <c r="L86" i="7"/>
  <c r="I36" i="7"/>
  <c r="D36" i="7" s="1"/>
  <c r="G86" i="7"/>
  <c r="G88" i="7" s="1"/>
  <c r="M54" i="7"/>
  <c r="M63" i="7" s="1"/>
  <c r="H42" i="6"/>
  <c r="H59" i="6" s="1"/>
  <c r="G82" i="6"/>
  <c r="L59" i="6"/>
  <c r="J75" i="6"/>
  <c r="K82" i="6"/>
  <c r="I82" i="6"/>
  <c r="L75" i="6"/>
  <c r="J80" i="6"/>
  <c r="L80" i="6"/>
  <c r="J63" i="6"/>
  <c r="E82" i="6"/>
  <c r="D59" i="6"/>
  <c r="D9" i="6" s="1"/>
  <c r="H9" i="6" s="1"/>
  <c r="L63" i="6"/>
  <c r="F82" i="6"/>
  <c r="F84" i="6" s="1"/>
  <c r="J59" i="6"/>
  <c r="J69" i="6"/>
  <c r="L67" i="6"/>
  <c r="L69" i="6" s="1"/>
  <c r="L82" i="6" s="1"/>
  <c r="L84" i="6" s="1"/>
  <c r="H80" i="6"/>
  <c r="D80" i="6"/>
  <c r="E58" i="4"/>
  <c r="I58" i="4"/>
  <c r="K58" i="4"/>
  <c r="E62" i="4"/>
  <c r="F62" i="4"/>
  <c r="G62" i="4"/>
  <c r="I62" i="4"/>
  <c r="K62" i="4"/>
  <c r="D62" i="4"/>
  <c r="E68" i="4"/>
  <c r="F68" i="4"/>
  <c r="G68" i="4"/>
  <c r="I68" i="4"/>
  <c r="D68" i="4"/>
  <c r="E70" i="4"/>
  <c r="F70" i="4"/>
  <c r="G70" i="4"/>
  <c r="I70" i="4"/>
  <c r="K70" i="4"/>
  <c r="E74" i="4"/>
  <c r="F74" i="4"/>
  <c r="G74" i="4"/>
  <c r="I74" i="4"/>
  <c r="K74" i="4"/>
  <c r="D74" i="4"/>
  <c r="E79" i="4"/>
  <c r="F79" i="4"/>
  <c r="G79" i="4"/>
  <c r="I79" i="4"/>
  <c r="K79" i="4"/>
  <c r="L82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9" i="4"/>
  <c r="L60" i="4"/>
  <c r="L61" i="4"/>
  <c r="L63" i="4"/>
  <c r="L64" i="4"/>
  <c r="L65" i="4"/>
  <c r="L67" i="4"/>
  <c r="L69" i="4"/>
  <c r="L70" i="4" s="1"/>
  <c r="L71" i="4"/>
  <c r="L72" i="4"/>
  <c r="L73" i="4"/>
  <c r="L75" i="4"/>
  <c r="L76" i="4"/>
  <c r="L77" i="4"/>
  <c r="L78" i="4"/>
  <c r="L80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9" i="4"/>
  <c r="J60" i="4"/>
  <c r="J61" i="4"/>
  <c r="J63" i="4"/>
  <c r="J64" i="4"/>
  <c r="J65" i="4"/>
  <c r="J66" i="4"/>
  <c r="J67" i="4"/>
  <c r="J69" i="4"/>
  <c r="J70" i="4" s="1"/>
  <c r="J71" i="4"/>
  <c r="J72" i="4"/>
  <c r="J73" i="4"/>
  <c r="J75" i="4"/>
  <c r="J76" i="4"/>
  <c r="J77" i="4"/>
  <c r="J78" i="4"/>
  <c r="J80" i="4"/>
  <c r="J82" i="4"/>
  <c r="J83" i="4"/>
  <c r="H80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3" i="4"/>
  <c r="H44" i="4"/>
  <c r="H45" i="4"/>
  <c r="H46" i="4"/>
  <c r="H47" i="4"/>
  <c r="H48" i="4"/>
  <c r="H49" i="4"/>
  <c r="H50" i="4"/>
  <c r="H59" i="4"/>
  <c r="H60" i="4"/>
  <c r="H61" i="4"/>
  <c r="H63" i="4"/>
  <c r="H64" i="4"/>
  <c r="H65" i="4"/>
  <c r="H66" i="4"/>
  <c r="H67" i="4"/>
  <c r="H71" i="4"/>
  <c r="H72" i="4"/>
  <c r="H73" i="4"/>
  <c r="H76" i="4"/>
  <c r="H77" i="4"/>
  <c r="H78" i="4"/>
  <c r="K66" i="4"/>
  <c r="L66" i="4" s="1"/>
  <c r="E86" i="7" l="1"/>
  <c r="D86" i="7" s="1"/>
  <c r="J82" i="6"/>
  <c r="D82" i="6"/>
  <c r="D83" i="6" s="1"/>
  <c r="K86" i="7"/>
  <c r="M86" i="7"/>
  <c r="M88" i="7" s="1"/>
  <c r="I41" i="7"/>
  <c r="D87" i="6"/>
  <c r="D88" i="6" s="1"/>
  <c r="H82" i="6"/>
  <c r="H83" i="6" s="1"/>
  <c r="J62" i="4"/>
  <c r="I81" i="4"/>
  <c r="J74" i="4"/>
  <c r="H62" i="4"/>
  <c r="J68" i="4"/>
  <c r="L68" i="4"/>
  <c r="H68" i="4"/>
  <c r="J58" i="4"/>
  <c r="J81" i="4" s="1"/>
  <c r="J79" i="4"/>
  <c r="L62" i="4"/>
  <c r="H74" i="4"/>
  <c r="K68" i="4"/>
  <c r="K81" i="4" s="1"/>
  <c r="L79" i="4"/>
  <c r="L74" i="4"/>
  <c r="G81" i="4"/>
  <c r="E87" i="7" l="1"/>
  <c r="E91" i="7" s="1"/>
  <c r="E92" i="7" s="1"/>
  <c r="I42" i="7" s="1"/>
  <c r="D42" i="7" s="1"/>
  <c r="D41" i="7"/>
  <c r="D85" i="4"/>
  <c r="F50" i="4"/>
  <c r="I63" i="7" l="1"/>
  <c r="D63" i="7" s="1"/>
  <c r="L50" i="4"/>
  <c r="L58" i="4" s="1"/>
  <c r="L81" i="4" s="1"/>
  <c r="L83" i="4" s="1"/>
  <c r="F58" i="4"/>
  <c r="D42" i="4"/>
  <c r="I86" i="7" l="1"/>
  <c r="I87" i="7" s="1"/>
  <c r="D58" i="4"/>
  <c r="D75" i="4"/>
  <c r="D79" i="4" s="1"/>
  <c r="D69" i="4"/>
  <c r="D70" i="4" l="1"/>
  <c r="G42" i="4"/>
  <c r="H42" i="4" s="1"/>
  <c r="H58" i="4" s="1"/>
  <c r="H69" i="4"/>
  <c r="H70" i="4" s="1"/>
  <c r="E9" i="4"/>
  <c r="J9" i="4" s="1"/>
  <c r="F9" i="4"/>
  <c r="L9" i="4" s="1"/>
  <c r="H75" i="4"/>
  <c r="H79" i="4" s="1"/>
  <c r="D9" i="4"/>
  <c r="H9" i="4" s="1"/>
  <c r="G59" i="1"/>
  <c r="F54" i="1"/>
  <c r="H81" i="4" l="1"/>
  <c r="H82" i="4" s="1"/>
  <c r="E57" i="1"/>
  <c r="F57" i="1" s="1"/>
  <c r="F12" i="1" l="1"/>
  <c r="F13" i="1"/>
  <c r="F14" i="1"/>
  <c r="F15" i="1"/>
  <c r="F16" i="1"/>
  <c r="F17" i="1"/>
  <c r="F18" i="1"/>
  <c r="F19" i="1"/>
  <c r="F20" i="1"/>
  <c r="F21" i="1"/>
  <c r="F22" i="1"/>
  <c r="E23" i="1"/>
  <c r="F24" i="1"/>
  <c r="F25" i="1"/>
  <c r="F26" i="1"/>
  <c r="F27" i="1"/>
  <c r="F28" i="1"/>
  <c r="D29" i="1"/>
  <c r="F29" i="1" s="1"/>
  <c r="F30" i="1"/>
  <c r="D31" i="1"/>
  <c r="F31" i="1" s="1"/>
  <c r="F32" i="1"/>
  <c r="F33" i="1"/>
  <c r="F34" i="1"/>
  <c r="F35" i="1"/>
  <c r="D36" i="1"/>
  <c r="F36" i="1" s="1"/>
  <c r="F37" i="1"/>
  <c r="F38" i="1"/>
  <c r="F41" i="1"/>
  <c r="F42" i="1"/>
  <c r="F43" i="1"/>
  <c r="F39" i="1"/>
  <c r="F40" i="1"/>
  <c r="J44" i="1"/>
  <c r="J45" i="1" s="1"/>
  <c r="E45" i="1"/>
  <c r="G45" i="1"/>
  <c r="H45" i="1"/>
  <c r="I45" i="1"/>
  <c r="F47" i="1"/>
  <c r="D48" i="1"/>
  <c r="D55" i="1" s="1"/>
  <c r="E48" i="1"/>
  <c r="J49" i="1"/>
  <c r="J55" i="1" s="1"/>
  <c r="F50" i="1"/>
  <c r="F51" i="1"/>
  <c r="F52" i="1"/>
  <c r="F53" i="1"/>
  <c r="G55" i="1"/>
  <c r="H55" i="1"/>
  <c r="I55" i="1"/>
  <c r="F56" i="1"/>
  <c r="F59" i="1" s="1"/>
  <c r="J58" i="1"/>
  <c r="J59" i="1" s="1"/>
  <c r="D59" i="1"/>
  <c r="E59" i="1"/>
  <c r="I59" i="1"/>
  <c r="F60" i="1"/>
  <c r="F61" i="1" s="1"/>
  <c r="D61" i="1"/>
  <c r="E61" i="1"/>
  <c r="G61" i="1"/>
  <c r="H61" i="1"/>
  <c r="F62" i="1"/>
  <c r="F63" i="1"/>
  <c r="F64" i="1"/>
  <c r="F65" i="1"/>
  <c r="F66" i="1"/>
  <c r="F67" i="1"/>
  <c r="F68" i="1"/>
  <c r="J69" i="1"/>
  <c r="J70" i="1" s="1"/>
  <c r="D70" i="1"/>
  <c r="E70" i="1"/>
  <c r="G70" i="1"/>
  <c r="H70" i="1"/>
  <c r="I70" i="1"/>
  <c r="F71" i="1"/>
  <c r="F72" i="1"/>
  <c r="E73" i="1"/>
  <c r="F73" i="1" s="1"/>
  <c r="F74" i="1"/>
  <c r="F75" i="1"/>
  <c r="E75" i="1" s="1"/>
  <c r="I75" i="1"/>
  <c r="I80" i="1" s="1"/>
  <c r="E76" i="1"/>
  <c r="E77" i="1"/>
  <c r="F79" i="1"/>
  <c r="F80" i="1" s="1"/>
  <c r="D80" i="1"/>
  <c r="G80" i="1"/>
  <c r="H80" i="1"/>
  <c r="J80" i="1"/>
  <c r="I90" i="1"/>
  <c r="D91" i="1"/>
  <c r="G82" i="1" l="1"/>
  <c r="F70" i="1"/>
  <c r="F23" i="1"/>
  <c r="F45" i="1"/>
  <c r="F48" i="1"/>
  <c r="F55" i="1" s="1"/>
  <c r="E55" i="1"/>
  <c r="D23" i="1"/>
  <c r="D45" i="1" s="1"/>
  <c r="D82" i="1" s="1"/>
  <c r="I82" i="1"/>
  <c r="I86" i="1" s="1"/>
  <c r="H82" i="1"/>
  <c r="J82" i="1"/>
  <c r="J84" i="1" s="1"/>
  <c r="J87" i="1" s="1"/>
  <c r="E80" i="1"/>
  <c r="E82" i="1" l="1"/>
  <c r="I91" i="1"/>
  <c r="F82" i="1"/>
  <c r="D86" i="1"/>
  <c r="E5" i="5"/>
  <c r="I5" i="5" s="1"/>
  <c r="D85" i="1" l="1"/>
  <c r="F83" i="1"/>
  <c r="E89" i="1"/>
  <c r="F89" i="1" s="1"/>
  <c r="F90" i="1" s="1"/>
  <c r="F87" i="1"/>
  <c r="F9" i="5"/>
  <c r="E81" i="4" l="1"/>
  <c r="F81" i="4"/>
  <c r="F83" i="4" s="1"/>
  <c r="G89" i="1"/>
  <c r="D81" i="4"/>
  <c r="D82" i="4" l="1"/>
  <c r="D86" i="4" l="1"/>
  <c r="D87" i="4" s="1"/>
  <c r="C9" i="2"/>
  <c r="D5" i="2"/>
  <c r="D6" i="2"/>
  <c r="D7" i="2"/>
  <c r="D4" i="2"/>
  <c r="E12" i="1" l="1"/>
</calcChain>
</file>

<file path=xl/comments1.xml><?xml version="1.0" encoding="utf-8"?>
<comments xmlns="http://schemas.openxmlformats.org/spreadsheetml/2006/main">
  <authors>
    <author>Автор</author>
  </authors>
  <commentList>
    <comment ref="C5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<sst xmlns="http://schemas.openxmlformats.org/spreadsheetml/2006/main" count="444" uniqueCount="215">
  <si>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</si>
  <si>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</si>
  <si>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</si>
  <si>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</si>
  <si>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</si>
  <si>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</si>
  <si>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</si>
  <si>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</si>
  <si>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</si>
  <si>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</si>
  <si>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</si>
  <si>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</si>
  <si>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</si>
  <si>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</si>
  <si>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</si>
  <si>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</si>
  <si>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</si>
  <si>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</si>
  <si>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</si>
  <si>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</si>
  <si>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</si>
  <si>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</si>
  <si>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</si>
  <si>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</si>
  <si>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</si>
  <si>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</si>
  <si>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</si>
  <si>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</si>
  <si>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</si>
  <si>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</si>
  <si>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</si>
  <si>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</si>
  <si>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</si>
  <si>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</si>
  <si>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</si>
  <si>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</si>
  <si>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</si>
  <si>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</si>
  <si>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</si>
  <si>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</si>
  <si>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</si>
  <si>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</si>
  <si>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</si>
  <si>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</si>
  <si>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</si>
  <si>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</si>
  <si>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</si>
  <si>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</si>
  <si>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</si>
  <si>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</si>
  <si>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</si>
  <si>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</si>
  <si>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</si>
  <si>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</si>
  <si>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</si>
  <si>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</si>
  <si>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</si>
  <si>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</si>
  <si>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</si>
  <si>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</si>
  <si>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</si>
  <si>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</si>
  <si>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</si>
  <si>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</si>
  <si>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</si>
  <si>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</si>
  <si>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</si>
  <si>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</si>
  <si>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</si>
  <si>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</si>
  <si>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</si>
  <si>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</si>
  <si>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</si>
  <si>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</si>
  <si>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</si>
  <si>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</si>
  <si>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</si>
  <si>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</si>
  <si>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</si>
  <si>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</si>
  <si>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</si>
  <si>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</si>
  <si>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ремонт и противопожарнные мероприятия 2901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</si>
  <si>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</si>
  <si>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</si>
  <si>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</si>
  <si>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</si>
  <si>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</si>
  <si>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</si>
  <si>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</si>
  <si>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</si>
  <si>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</si>
  <si>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</si>
  <si>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</si>
  <si>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</si>
  <si>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</si>
  <si>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</si>
  <si>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</si>
  <si>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</si>
  <si>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</si>
  <si>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</si>
  <si>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</si>
  <si>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</si>
  <si>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</si>
  <si>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</si>
  <si>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</si>
  <si>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</si>
  <si>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</si>
  <si>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</si>
  <si>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</si>
  <si>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</si>
  <si>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</si>
  <si>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 xml:space="preserve">Ремонт помещения г. Златоуст пл. 3  Интернационала д.12             </t>
  </si>
  <si>
    <t>Ремонт душевых спортивного зала по адресу: г.Златоуст,ул. им. В.И. Ленина, д.2</t>
  </si>
  <si>
    <t>Ремонт помещений номер 1,2,3 первого этажа и номер 1 подвала нежилого здания по адресу: г. Златоуст, ул. им. Карла Маркса, дом 28.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</si>
  <si>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</si>
  <si>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1</t>
  </si>
  <si>
    <t>2</t>
  </si>
  <si>
    <t>Монтаж пожарной сигнализации АСК (Вип зона)</t>
  </si>
  <si>
    <t>огнезащитная обработка стрельбища</t>
  </si>
  <si>
    <t>Приобретение огнетушителей</t>
  </si>
  <si>
    <t>Очистка и огрунтовка металлических конструкций перед нанесением огнезащитного покрытия</t>
  </si>
  <si>
    <t>монтаж охранно-пожарной сигнализации КХО, ул. Спортивная 1К</t>
  </si>
  <si>
    <t>Монтаж видеонаблюдения КПП1, КПП2,
оружейной комнате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</si>
  <si>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</si>
  <si>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</si>
  <si>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</si>
  <si>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</si>
  <si>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</si>
  <si>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</si>
  <si>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</si>
  <si>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</si>
  <si>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</si>
  <si>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</si>
  <si>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</si>
  <si>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</si>
  <si>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</si>
  <si>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</si>
  <si>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</si>
  <si>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</si>
  <si>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входная группа Матч-ТВ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</si>
  <si>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</si>
  <si>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</si>
  <si>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</si>
  <si>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-установка сейфов в комнате хранения оружия (бетонирование. крепление)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</si>
  <si>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</si>
  <si>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</si>
  <si>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</si>
  <si>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-дополнительные работы по вип зоне (покраска, замена дверных блоков, окон, ремонт отопления и прочие работы)</t>
  </si>
  <si>
    <t>-демонтаж трибун</t>
  </si>
  <si>
    <t>-ремонт комнат, коридоров, ступений которые выходят на трибуны</t>
  </si>
  <si>
    <t>-ремонт помещения и лестничного марша, здания АСК</t>
  </si>
  <si>
    <t>-строительный контроль: выполнение работ по кап ремонту фасада здания АСК</t>
  </si>
  <si>
    <t>-строительный контроль: работы по устронению замечаний выявленных Госстройнадзором (зрительские трибуны  и комментаторские кабины)</t>
  </si>
  <si>
    <t>Работы на объекте Лыжно-биатлонный комплекс им. С.И. Ишмуратовой по адресу г. Златоуст, ул. Спортивная, 1К, в том числе:</t>
  </si>
  <si>
    <t xml:space="preserve">Монтаж видеонаблюдения </t>
  </si>
  <si>
    <t>Монтаж охранной сигнализации  (лыжная галерея, АСК, котельная, насосная, очистные)</t>
  </si>
  <si>
    <t>Ремонт  по аадресам: г. Златоуст, проспект им. Ю.А. Гагарина, 5 линия,д.3В; поселок Строителей д2; ул.Рязанова д31</t>
  </si>
  <si>
    <t>-обеспечение инфраструктуры ТВ-производства на объекте биатлонного стадиона</t>
  </si>
  <si>
    <t>ИТОГО по Муниципальному бюджетному учреждению дополнительного образования «Спортивная школа №4»</t>
  </si>
  <si>
    <t>ПРИЛОЖЕНИЕ</t>
  </si>
  <si>
    <t>Ремонт, рублей</t>
  </si>
  <si>
    <t>Противопожарные мероприятия., рублей</t>
  </si>
  <si>
    <t>Антитеррористические мероприятия., рублей</t>
  </si>
  <si>
    <t>-окончательный расчет за установку временного объекта пешеходного тоннеля на лыжном стадионе им. С. И. Ишмуратовой по адресу:Чел. обл., г.Златоуст, кв. 152</t>
  </si>
  <si>
    <t>-вход для лыжников с оружием</t>
  </si>
  <si>
    <t>от _____________. № ______________р/АДМ</t>
  </si>
  <si>
    <t xml:space="preserve">итого ремонт </t>
  </si>
  <si>
    <t xml:space="preserve">итого терроризм </t>
  </si>
  <si>
    <t xml:space="preserve">уточнение ремонт  </t>
  </si>
  <si>
    <t>уточнение противопожарные</t>
  </si>
  <si>
    <t xml:space="preserve">уточнение терроризм </t>
  </si>
  <si>
    <t>итого Противопожарные мероприятия</t>
  </si>
  <si>
    <t>Муниципальное автономное учреждение дополнительного образования «Спортивная школа № 7</t>
  </si>
  <si>
    <t>восстановления огнезащитного покрытия элементов конструкций кровли здания ФОК «Таганай» по адресу: г. Златоуст, пр. Мира 45</t>
  </si>
  <si>
    <t xml:space="preserve"> проведение оптоволокноого соединения сеити, разделение охранной сигнализации в помещении г. Златоуст, Мира д.45</t>
  </si>
  <si>
    <t xml:space="preserve">дефектная ведомость на замену повесных потолков, устройство козхырька на входом в гараж, замена элетропроводки ремонт кровли по адресу: г. Златоуст, поелок Айский,  дом 2) </t>
  </si>
  <si>
    <t>Монтаж охранной и тревожной сигнализации: Бассейн «Сталь» г. Златоуст, ул. имени Карла Макса  д.26, Спорткомплекс г. Златоуст., ул. имени Карла Маркса д.28</t>
  </si>
  <si>
    <t xml:space="preserve">ремонт стадиона по адресу г. Златоуст, проспект Гагарина, 5 -я линия д.3В  МАУДО СШ №3  </t>
  </si>
  <si>
    <t>ремонт пола спортивного зала по адресу: г. Златоуст, ул. им. В.И. Ленина, д. 1</t>
  </si>
  <si>
    <t>монтаж пожарной сигнализации и по адресу: г. Златоуст, ул. М.С. Урицкого, д. 36а</t>
  </si>
  <si>
    <t>аварийные работы на теплотрассе по адресу: г. Златоуст, ул. М.С. Урицкого, д. 36а</t>
  </si>
  <si>
    <t>замена наружного трубопровода по адресу: г. Златоуст, ул. М.С. Урицкого, д. 36а</t>
  </si>
  <si>
    <t xml:space="preserve">Монтаж охранного видеонаблюдения – 179 134,56 руб., проверка сметной документации- 1 194,00 руб.                                  г. Златоуст, ул. Полетаева 9а </t>
  </si>
  <si>
    <t xml:space="preserve">Установка тревожной кнопки и оповещения людей при чрезвычайных ситуациях по адресам:
г. Златоуст, ул. Полетаева 9а, ул. Урицкого 36а
</t>
  </si>
  <si>
    <t>разработка ПСД на проектирование системы пжарной сигнализации : г. Златоуст, ул. им. Карла Маркса, дом 28.</t>
  </si>
  <si>
    <t>ремонт баскетбольной и волейбольной площаки (насенсение разметки), отсыпка футлольного поля</t>
  </si>
  <si>
    <t>ИТОГО Муниципальное автономное учреждение дополнительного образования «Спортивная школа № 7</t>
  </si>
  <si>
    <t>ремонт туалета</t>
  </si>
  <si>
    <t xml:space="preserve">ремонт потолка подтрибунного пемещения 2 этажа </t>
  </si>
  <si>
    <t xml:space="preserve">ремонтные работы по подпорной стенке </t>
  </si>
  <si>
    <t>ремонт подтрибунных помещений</t>
  </si>
  <si>
    <t xml:space="preserve">облицовка потолков на первом этаже </t>
  </si>
  <si>
    <t xml:space="preserve">облицовка потолков на втором этаже </t>
  </si>
  <si>
    <t>ремот помещений в домиках</t>
  </si>
  <si>
    <t>2+C48:C55</t>
  </si>
  <si>
    <t>6</t>
  </si>
  <si>
    <t xml:space="preserve">планировка территории </t>
  </si>
  <si>
    <t>Ремонт ИТОГО</t>
  </si>
  <si>
    <t>Ремонт , рублей</t>
  </si>
  <si>
    <t>Ремонт, рублей уточнили данную колонку</t>
  </si>
  <si>
    <t>распоряжением администрации</t>
  </si>
  <si>
    <t xml:space="preserve">Перечень объектов и работ по ремонтам, противопожарным  и антитеррористическим мероприятиям в учреждениях, </t>
  </si>
  <si>
    <t>подведомственных муниципальному казенному учреждению Управление по физической культуре и спорту</t>
  </si>
  <si>
    <t>Златоустовского городского округа на 2024 год</t>
  </si>
  <si>
    <t>Монтаж охранной сигнализации (лыжная галерея, АСК, котельная, насосная, очистные)</t>
  </si>
  <si>
    <t xml:space="preserve">Ремонт помещения г. Златоуст пл. 3  Интернационала     д. 12             </t>
  </si>
  <si>
    <t>Ремонт душевых спортивного зала по адресу:  г.Златоуст, ул. им. В.И. Ленина, д. 2</t>
  </si>
  <si>
    <t>-обеспечение инфраструктуры ТВ-производства                          на объекте биатлонного стадиона</t>
  </si>
  <si>
    <t>-окончательный расчет за установку временного объекта пешеходного тоннеля  на лыжном стадионе  им. С. И. Ишмуратовой  по адресу:  Чел. обл.,  г.Златоуст,  кв. 152</t>
  </si>
  <si>
    <t>Работы на объекте Лыжно-биатлонный комплекс  им. С.И. Ишмуратовой по адресу г. Златоуст,  ул. Спортивная, 1К, в том числе:</t>
  </si>
  <si>
    <t>монтаж охранно-пожарной сигнализации КХО,  ул. Спортивная 1К</t>
  </si>
  <si>
    <t>Ремонт  по адресам: г. Златоуст, проспект им. Ю.А. Гагарина, 5 линия, д. 3В;    поселок Строителей д. 2; ул. Рязанова д. 31</t>
  </si>
  <si>
    <t>Ремонт помещений номер 1, 2, 3 первого этажа и номер 1  подвала нежилого здания по адресу:  г. Златоуст, ул. им. Карла Маркса,  дом 28.</t>
  </si>
  <si>
    <t>от 05.07.2024 г. №  1762-р/АДМ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</si>
</sst>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0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3" fillId="3" borderId="1" xfId="0" applyNumberFormat="1" applyFont="1" applyFill="1" applyBorder="1" applyAlignment="1">
      <alignment horizontal="justify" wrapText="1"/>
    </xf>
    <xf numFmtId="49" fontId="5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>
      <alignment horizontal="left" wrapText="1"/>
    </xf>
    <xf numFmtId="49" fontId="2" fillId="3" borderId="9" xfId="0" applyNumberFormat="1" applyFont="1" applyFill="1" applyBorder="1" applyAlignment="1">
      <alignment horizontal="center" wrapText="1"/>
    </xf>
    <xf numFmtId="4" fontId="2" fillId="3" borderId="11" xfId="0" applyNumberFormat="1" applyFont="1" applyFill="1" applyBorder="1" applyAlignment="1" applyProtection="1">
      <alignment horizont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49" fontId="12" fillId="3" borderId="1" xfId="0" applyNumberFormat="1" applyFont="1" applyFill="1" applyBorder="1" applyAlignment="1">
      <alignment wrapText="1"/>
    </xf>
    <xf numFmtId="4" fontId="16" fillId="3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justify" wrapText="1"/>
    </xf>
    <xf numFmtId="4" fontId="16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left" vertical="center" wrapText="1"/>
    </xf>
    <xf numFmtId="4" fontId="3" fillId="3" borderId="11" xfId="0" applyNumberFormat="1" applyFont="1" applyFill="1" applyBorder="1" applyAlignment="1">
      <alignment horizontal="left" vertical="center" wrapText="1"/>
    </xf>
    <xf numFmtId="4" fontId="16" fillId="5" borderId="1" xfId="0" applyNumberFormat="1" applyFont="1" applyFill="1" applyBorder="1" applyAlignment="1">
      <alignment horizontal="right" vertical="center" wrapText="1"/>
    </xf>
    <xf numFmtId="4" fontId="16" fillId="5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wrapText="1"/>
    </xf>
    <xf numFmtId="4" fontId="21" fillId="3" borderId="0" xfId="0" applyNumberFormat="1" applyFont="1" applyFill="1"/>
    <xf numFmtId="164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16" fillId="0" borderId="1" xfId="0" applyNumberFormat="1" applyFont="1" applyBorder="1" applyAlignment="1">
      <alignment horizontal="right" vertical="center" wrapText="1"/>
    </xf>
    <xf numFmtId="4" fontId="5" fillId="0" borderId="0" xfId="0" applyNumberFormat="1" applyFont="1"/>
    <xf numFmtId="4" fontId="1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center" wrapText="1"/>
    </xf>
    <xf numFmtId="164" fontId="2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>
      <alignment horizontal="justify" wrapText="1"/>
    </xf>
    <xf numFmtId="49" fontId="5" fillId="0" borderId="7" xfId="0" applyNumberFormat="1" applyFont="1" applyBorder="1" applyAlignment="1">
      <alignment wrapText="1"/>
    </xf>
    <xf numFmtId="49" fontId="12" fillId="0" borderId="7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justify" wrapText="1"/>
    </xf>
    <xf numFmtId="49" fontId="3" fillId="0" borderId="7" xfId="0" applyNumberFormat="1" applyFont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/>
    <xf numFmtId="49" fontId="2" fillId="0" borderId="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7" xfId="0" applyNumberFormat="1" applyFont="1" applyBorder="1" applyAlignment="1" applyProtection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6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3" borderId="7" xfId="0" applyNumberFormat="1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justify" vertical="center" wrapText="1"/>
    </xf>
    <xf numFmtId="4" fontId="20" fillId="3" borderId="6" xfId="0" applyNumberFormat="1" applyFont="1" applyFill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justify" wrapText="1"/>
    </xf>
    <xf numFmtId="0" fontId="5" fillId="3" borderId="5" xfId="0" applyFont="1" applyFill="1" applyBorder="1" applyAlignment="1">
      <alignment horizontal="justify" wrapText="1"/>
    </xf>
    <xf numFmtId="0" fontId="5" fillId="3" borderId="7" xfId="0" applyFont="1" applyFill="1" applyBorder="1" applyAlignment="1">
      <alignment horizontal="justify" wrapText="1"/>
    </xf>
    <xf numFmtId="4" fontId="18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/>
    <xf numFmtId="4" fontId="3" fillId="3" borderId="1" xfId="0" applyNumberFormat="1" applyFont="1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justify" wrapText="1"/>
    </xf>
    <xf numFmtId="4" fontId="6" fillId="3" borderId="6" xfId="0" applyNumberFormat="1" applyFont="1" applyFill="1" applyBorder="1" applyAlignment="1">
      <alignment horizontal="justify" wrapText="1"/>
    </xf>
    <xf numFmtId="0" fontId="21" fillId="3" borderId="5" xfId="0" applyFont="1" applyFill="1" applyBorder="1" applyAlignment="1">
      <alignment horizontal="justify" wrapText="1"/>
    </xf>
    <xf numFmtId="0" fontId="21" fillId="3" borderId="7" xfId="0" applyFont="1" applyFill="1" applyBorder="1" applyAlignment="1">
      <alignment horizontal="justify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wrapText="1"/>
    </xf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2"/>
  <sheetViews>
    <sheetView tabSelected="1" workbookViewId="0">
      <selection activeCell="D11" sqref="D11"/>
    </sheetView>
  </sheetViews>
  <sheetFormatPr defaultColWidth="9.140625" defaultRowHeight="84" customHeight="1" x14ac:dyDescent="0.25"/>
  <cols>
    <col min="1" max="1" width="5.7109375" style="177" customWidth="1"/>
    <col min="2" max="2" width="30.85546875" style="84" customWidth="1"/>
    <col min="3" max="3" width="56.7109375" style="127" customWidth="1"/>
    <col min="4" max="4" width="18" style="167" customWidth="1"/>
    <col min="5" max="5" width="22.140625" style="168" hidden="1" customWidth="1"/>
    <col min="6" max="6" width="22" style="174" customWidth="1"/>
    <col min="7" max="7" width="24.140625" style="112" customWidth="1"/>
    <col min="8" max="8" width="20.28515625" style="112" hidden="1" customWidth="1"/>
    <col min="9" max="9" width="20.140625" style="112" hidden="1" customWidth="1"/>
    <col min="10" max="10" width="15.85546875" style="112" hidden="1" customWidth="1"/>
    <col min="11" max="11" width="22" style="112" hidden="1" customWidth="1"/>
    <col min="12" max="12" width="16" style="112" hidden="1" customWidth="1"/>
    <col min="13" max="13" width="18.7109375" style="112" hidden="1" customWidth="1"/>
    <col min="14" max="14" width="9.140625" style="84" hidden="1" customWidth="1"/>
    <col min="15" max="16" width="9.140625" style="84" customWidth="1"/>
    <col min="17" max="16384" width="9.140625" style="84"/>
  </cols>
  <sheetData>
    <row r="1" spans="1:13" ht="13.5" customHeight="1" x14ac:dyDescent="0.25">
      <c r="F1" s="180" t="s">
        <v>160</v>
      </c>
      <c r="G1" s="180"/>
    </row>
    <row r="2" spans="1:13" ht="18.75" customHeight="1" x14ac:dyDescent="0.25">
      <c r="F2" s="180" t="s">
        <v>1</v>
      </c>
      <c r="G2" s="180"/>
    </row>
    <row r="3" spans="1:13" ht="19.5" customHeight="1" x14ac:dyDescent="0.25">
      <c r="F3" s="180" t="s">
        <v>201</v>
      </c>
      <c r="G3" s="180"/>
    </row>
    <row r="4" spans="1:13" ht="20.25" customHeight="1" x14ac:dyDescent="0.25">
      <c r="F4" s="180" t="s">
        <v>3</v>
      </c>
      <c r="G4" s="180"/>
    </row>
    <row r="5" spans="1:13" ht="24.75" customHeight="1" x14ac:dyDescent="0.25">
      <c r="F5" s="180" t="s">
        <v>214</v>
      </c>
      <c r="G5" s="180"/>
    </row>
    <row r="6" spans="1:13" ht="12.75" customHeight="1" x14ac:dyDescent="0.25">
      <c r="F6" s="94"/>
    </row>
    <row r="7" spans="1:13" ht="22.5" customHeight="1" x14ac:dyDescent="0.3">
      <c r="B7" s="178" t="s">
        <v>202</v>
      </c>
      <c r="C7" s="178"/>
      <c r="D7" s="178"/>
      <c r="E7" s="178"/>
      <c r="F7" s="178"/>
      <c r="G7" s="178"/>
    </row>
    <row r="8" spans="1:13" ht="22.5" customHeight="1" x14ac:dyDescent="0.3">
      <c r="A8" s="179" t="s">
        <v>203</v>
      </c>
      <c r="B8" s="179"/>
      <c r="C8" s="179"/>
      <c r="D8" s="179"/>
      <c r="E8" s="179"/>
      <c r="F8" s="179"/>
      <c r="G8" s="179"/>
    </row>
    <row r="9" spans="1:13" ht="22.5" customHeight="1" x14ac:dyDescent="0.3">
      <c r="A9" s="179" t="s">
        <v>204</v>
      </c>
      <c r="B9" s="179"/>
      <c r="C9" s="179"/>
      <c r="D9" s="179"/>
      <c r="E9" s="179"/>
      <c r="F9" s="179"/>
      <c r="G9" s="179"/>
    </row>
    <row r="10" spans="1:13" ht="9.75" customHeight="1" x14ac:dyDescent="0.25">
      <c r="F10" s="94"/>
    </row>
    <row r="11" spans="1:13" ht="78" customHeight="1" x14ac:dyDescent="0.25">
      <c r="A11" s="181" t="s">
        <v>4</v>
      </c>
      <c r="B11" s="183" t="s">
        <v>5</v>
      </c>
      <c r="C11" s="185" t="s">
        <v>6</v>
      </c>
      <c r="D11" s="143" t="s">
        <v>199</v>
      </c>
      <c r="E11" s="186" t="s">
        <v>200</v>
      </c>
      <c r="F11" s="183" t="s">
        <v>162</v>
      </c>
      <c r="G11" s="189" t="s">
        <v>163</v>
      </c>
      <c r="H11" s="113" t="s">
        <v>169</v>
      </c>
      <c r="I11" s="113" t="s">
        <v>198</v>
      </c>
      <c r="J11" s="113" t="s">
        <v>170</v>
      </c>
      <c r="K11" s="113" t="str">
        <f>F11</f>
        <v>Противопожарные мероприятия., рублей</v>
      </c>
      <c r="L11" s="113" t="s">
        <v>171</v>
      </c>
      <c r="M11" s="113" t="str">
        <f>G11</f>
        <v>Антитеррористические мероприятия., рублей</v>
      </c>
    </row>
    <row r="12" spans="1:13" ht="21.75" hidden="1" customHeight="1" x14ac:dyDescent="0.25">
      <c r="A12" s="182"/>
      <c r="B12" s="184"/>
      <c r="C12" s="185"/>
      <c r="D12" s="144"/>
      <c r="E12" s="187"/>
      <c r="F12" s="188"/>
      <c r="G12" s="190"/>
      <c r="H12" s="114"/>
      <c r="I12" s="114"/>
      <c r="J12" s="114"/>
      <c r="K12" s="114"/>
      <c r="L12" s="114"/>
      <c r="M12" s="114"/>
    </row>
    <row r="13" spans="1:13" ht="57" customHeight="1" x14ac:dyDescent="0.25">
      <c r="A13" s="191">
        <v>1</v>
      </c>
      <c r="B13" s="194" t="s">
        <v>7</v>
      </c>
      <c r="C13" s="136" t="s">
        <v>210</v>
      </c>
      <c r="D13" s="155">
        <f>I13</f>
        <v>73644730.799999997</v>
      </c>
      <c r="E13" s="147">
        <f>E63</f>
        <v>73644730.799999997</v>
      </c>
      <c r="F13" s="147">
        <f>F63</f>
        <v>2949969.2</v>
      </c>
      <c r="G13" s="18">
        <f>G63</f>
        <v>1430600</v>
      </c>
      <c r="H13" s="116"/>
      <c r="I13" s="116">
        <f>E13</f>
        <v>73644730.799999997</v>
      </c>
      <c r="J13" s="116"/>
      <c r="K13" s="116">
        <f>J13+F13</f>
        <v>2949969.2</v>
      </c>
      <c r="L13" s="116"/>
      <c r="M13" s="116">
        <f>L13+G13</f>
        <v>1430600</v>
      </c>
    </row>
    <row r="14" spans="1:13" ht="38.25" customHeight="1" x14ac:dyDescent="0.25">
      <c r="A14" s="192"/>
      <c r="B14" s="195"/>
      <c r="C14" s="166" t="s">
        <v>152</v>
      </c>
      <c r="D14" s="155">
        <f t="shared" ref="D14:D63" si="0">I14</f>
        <v>443560.85</v>
      </c>
      <c r="E14" s="169">
        <v>443560.85</v>
      </c>
      <c r="F14" s="147"/>
      <c r="G14" s="154"/>
      <c r="H14" s="116"/>
      <c r="I14" s="116">
        <f>E14+H14</f>
        <v>443560.85</v>
      </c>
      <c r="J14" s="116"/>
      <c r="K14" s="116">
        <f t="shared" ref="K14:K78" si="1">J14+F14</f>
        <v>0</v>
      </c>
      <c r="L14" s="116"/>
      <c r="M14" s="116">
        <f t="shared" ref="M14:M78" si="2">L14+G14</f>
        <v>0</v>
      </c>
    </row>
    <row r="15" spans="1:13" ht="48" customHeight="1" x14ac:dyDescent="0.25">
      <c r="A15" s="192"/>
      <c r="B15" s="195"/>
      <c r="C15" s="136" t="s">
        <v>153</v>
      </c>
      <c r="D15" s="155">
        <f t="shared" si="0"/>
        <v>86537.69</v>
      </c>
      <c r="E15" s="169">
        <v>86537.69</v>
      </c>
      <c r="F15" s="147"/>
      <c r="G15" s="154"/>
      <c r="H15" s="116"/>
      <c r="I15" s="116">
        <f t="shared" ref="I15:I78" si="3">E15+H15</f>
        <v>86537.69</v>
      </c>
      <c r="J15" s="116"/>
      <c r="K15" s="116">
        <f t="shared" si="1"/>
        <v>0</v>
      </c>
      <c r="L15" s="116"/>
      <c r="M15" s="116">
        <f t="shared" si="2"/>
        <v>0</v>
      </c>
    </row>
    <row r="16" spans="1:13" ht="36.75" customHeight="1" x14ac:dyDescent="0.25">
      <c r="A16" s="192"/>
      <c r="B16" s="195"/>
      <c r="C16" s="136" t="s">
        <v>147</v>
      </c>
      <c r="D16" s="155">
        <f t="shared" si="0"/>
        <v>2335331.9</v>
      </c>
      <c r="E16" s="169">
        <v>2335331.9</v>
      </c>
      <c r="F16" s="147"/>
      <c r="G16" s="154"/>
      <c r="H16" s="116"/>
      <c r="I16" s="116">
        <f t="shared" si="3"/>
        <v>2335331.9</v>
      </c>
      <c r="J16" s="116"/>
      <c r="K16" s="116">
        <f t="shared" si="1"/>
        <v>0</v>
      </c>
      <c r="L16" s="116"/>
      <c r="M16" s="116">
        <f t="shared" si="2"/>
        <v>0</v>
      </c>
    </row>
    <row r="17" spans="1:13" ht="50.25" customHeight="1" x14ac:dyDescent="0.25">
      <c r="A17" s="192"/>
      <c r="B17" s="195"/>
      <c r="C17" s="136" t="s">
        <v>148</v>
      </c>
      <c r="D17" s="155">
        <f t="shared" si="0"/>
        <v>2043724.63</v>
      </c>
      <c r="E17" s="169">
        <v>2043724.63</v>
      </c>
      <c r="F17" s="147"/>
      <c r="G17" s="154"/>
      <c r="H17" s="116"/>
      <c r="I17" s="116">
        <f t="shared" si="3"/>
        <v>2043724.63</v>
      </c>
      <c r="J17" s="116"/>
      <c r="K17" s="116">
        <f t="shared" si="1"/>
        <v>0</v>
      </c>
      <c r="L17" s="116"/>
      <c r="M17" s="116">
        <f t="shared" si="2"/>
        <v>0</v>
      </c>
    </row>
    <row r="18" spans="1:13" ht="17.25" customHeight="1" x14ac:dyDescent="0.25">
      <c r="A18" s="192"/>
      <c r="B18" s="195"/>
      <c r="C18" s="136" t="s">
        <v>149</v>
      </c>
      <c r="D18" s="155">
        <f t="shared" si="0"/>
        <v>7800000</v>
      </c>
      <c r="E18" s="169">
        <v>7800000</v>
      </c>
      <c r="F18" s="147"/>
      <c r="G18" s="154"/>
      <c r="H18" s="116"/>
      <c r="I18" s="116">
        <f t="shared" si="3"/>
        <v>7800000</v>
      </c>
      <c r="J18" s="116"/>
      <c r="K18" s="116">
        <f t="shared" si="1"/>
        <v>0</v>
      </c>
      <c r="L18" s="116"/>
      <c r="M18" s="116">
        <f t="shared" si="2"/>
        <v>0</v>
      </c>
    </row>
    <row r="19" spans="1:13" ht="31.5" x14ac:dyDescent="0.25">
      <c r="A19" s="192"/>
      <c r="B19" s="195"/>
      <c r="C19" s="136" t="s">
        <v>150</v>
      </c>
      <c r="D19" s="155">
        <f t="shared" si="0"/>
        <v>5691845</v>
      </c>
      <c r="E19" s="169">
        <v>5691845</v>
      </c>
      <c r="F19" s="147"/>
      <c r="G19" s="154"/>
      <c r="H19" s="116"/>
      <c r="I19" s="116">
        <f t="shared" si="3"/>
        <v>5691845</v>
      </c>
      <c r="J19" s="116"/>
      <c r="K19" s="116">
        <f t="shared" si="1"/>
        <v>0</v>
      </c>
      <c r="L19" s="116"/>
      <c r="M19" s="116">
        <f t="shared" si="2"/>
        <v>0</v>
      </c>
    </row>
    <row r="20" spans="1:13" ht="22.5" customHeight="1" x14ac:dyDescent="0.25">
      <c r="A20" s="192"/>
      <c r="B20" s="195"/>
      <c r="C20" s="160" t="s">
        <v>151</v>
      </c>
      <c r="D20" s="155">
        <f t="shared" si="0"/>
        <v>4309429.3899999997</v>
      </c>
      <c r="E20" s="169">
        <v>4309429.3899999997</v>
      </c>
      <c r="F20" s="147"/>
      <c r="G20" s="154"/>
      <c r="H20" s="116"/>
      <c r="I20" s="116">
        <f t="shared" si="3"/>
        <v>4309429.3899999997</v>
      </c>
      <c r="J20" s="116"/>
      <c r="K20" s="116">
        <f t="shared" si="1"/>
        <v>0</v>
      </c>
      <c r="L20" s="116"/>
      <c r="M20" s="116">
        <f t="shared" si="2"/>
        <v>0</v>
      </c>
    </row>
    <row r="21" spans="1:13" ht="18.75" x14ac:dyDescent="0.25">
      <c r="A21" s="192"/>
      <c r="B21" s="195"/>
      <c r="C21" s="160" t="s">
        <v>146</v>
      </c>
      <c r="D21" s="155">
        <f t="shared" si="0"/>
        <v>1958206.62</v>
      </c>
      <c r="E21" s="169">
        <v>1958206.62</v>
      </c>
      <c r="F21" s="147"/>
      <c r="G21" s="154"/>
      <c r="H21" s="116"/>
      <c r="I21" s="116">
        <f t="shared" si="3"/>
        <v>1958206.62</v>
      </c>
      <c r="J21" s="116"/>
      <c r="K21" s="116">
        <f t="shared" si="1"/>
        <v>0</v>
      </c>
      <c r="L21" s="116"/>
      <c r="M21" s="116">
        <f t="shared" si="2"/>
        <v>0</v>
      </c>
    </row>
    <row r="22" spans="1:13" ht="17.25" customHeight="1" x14ac:dyDescent="0.25">
      <c r="A22" s="192"/>
      <c r="B22" s="195"/>
      <c r="C22" s="160" t="s">
        <v>145</v>
      </c>
      <c r="D22" s="155">
        <f t="shared" si="0"/>
        <v>952834.73</v>
      </c>
      <c r="E22" s="147">
        <v>952834.73</v>
      </c>
      <c r="F22" s="147"/>
      <c r="G22" s="154"/>
      <c r="H22" s="116"/>
      <c r="I22" s="116">
        <f t="shared" si="3"/>
        <v>952834.73</v>
      </c>
      <c r="J22" s="116"/>
      <c r="K22" s="116">
        <f t="shared" si="1"/>
        <v>0</v>
      </c>
      <c r="L22" s="116"/>
      <c r="M22" s="116">
        <f t="shared" si="2"/>
        <v>0</v>
      </c>
    </row>
    <row r="23" spans="1:13" ht="31.5" x14ac:dyDescent="0.25">
      <c r="A23" s="192"/>
      <c r="B23" s="195"/>
      <c r="C23" s="160" t="s">
        <v>144</v>
      </c>
      <c r="D23" s="155">
        <f t="shared" si="0"/>
        <v>69450.38</v>
      </c>
      <c r="E23" s="147">
        <v>69450.38</v>
      </c>
      <c r="F23" s="147"/>
      <c r="G23" s="154"/>
      <c r="H23" s="116"/>
      <c r="I23" s="116">
        <f t="shared" si="3"/>
        <v>69450.38</v>
      </c>
      <c r="J23" s="116"/>
      <c r="K23" s="116">
        <f t="shared" si="1"/>
        <v>0</v>
      </c>
      <c r="L23" s="116"/>
      <c r="M23" s="116">
        <f t="shared" si="2"/>
        <v>0</v>
      </c>
    </row>
    <row r="24" spans="1:13" ht="18.75" x14ac:dyDescent="0.25">
      <c r="A24" s="192"/>
      <c r="B24" s="195"/>
      <c r="C24" s="160" t="s">
        <v>143</v>
      </c>
      <c r="D24" s="155">
        <f t="shared" si="0"/>
        <v>397714.89</v>
      </c>
      <c r="E24" s="147">
        <v>397714.89</v>
      </c>
      <c r="F24" s="147"/>
      <c r="G24" s="154"/>
      <c r="H24" s="116"/>
      <c r="I24" s="116">
        <f t="shared" si="3"/>
        <v>397714.89</v>
      </c>
      <c r="J24" s="116"/>
      <c r="K24" s="116">
        <f t="shared" si="1"/>
        <v>0</v>
      </c>
      <c r="L24" s="116"/>
      <c r="M24" s="116">
        <f t="shared" si="2"/>
        <v>0</v>
      </c>
    </row>
    <row r="25" spans="1:13" ht="17.25" customHeight="1" x14ac:dyDescent="0.25">
      <c r="A25" s="192"/>
      <c r="B25" s="195"/>
      <c r="C25" s="160" t="s">
        <v>142</v>
      </c>
      <c r="D25" s="155">
        <f t="shared" si="0"/>
        <v>2603181.16</v>
      </c>
      <c r="E25" s="147">
        <v>2603181.16</v>
      </c>
      <c r="F25" s="147"/>
      <c r="G25" s="154"/>
      <c r="H25" s="116"/>
      <c r="I25" s="116">
        <f t="shared" si="3"/>
        <v>2603181.16</v>
      </c>
      <c r="J25" s="116"/>
      <c r="K25" s="116">
        <f t="shared" si="1"/>
        <v>0</v>
      </c>
      <c r="L25" s="116"/>
      <c r="M25" s="116">
        <f t="shared" si="2"/>
        <v>0</v>
      </c>
    </row>
    <row r="26" spans="1:13" ht="18" customHeight="1" x14ac:dyDescent="0.25">
      <c r="A26" s="192"/>
      <c r="B26" s="195"/>
      <c r="C26" s="160" t="s">
        <v>141</v>
      </c>
      <c r="D26" s="155">
        <f t="shared" si="0"/>
        <v>1758823.98</v>
      </c>
      <c r="E26" s="147">
        <v>1758823.98</v>
      </c>
      <c r="F26" s="147"/>
      <c r="G26" s="154"/>
      <c r="H26" s="116"/>
      <c r="I26" s="116">
        <f t="shared" si="3"/>
        <v>1758823.98</v>
      </c>
      <c r="J26" s="116"/>
      <c r="K26" s="116">
        <f t="shared" si="1"/>
        <v>0</v>
      </c>
      <c r="L26" s="116"/>
      <c r="M26" s="116">
        <f t="shared" si="2"/>
        <v>0</v>
      </c>
    </row>
    <row r="27" spans="1:13" ht="67.5" customHeight="1" x14ac:dyDescent="0.25">
      <c r="A27" s="192"/>
      <c r="B27" s="195"/>
      <c r="C27" s="160" t="s">
        <v>209</v>
      </c>
      <c r="D27" s="155">
        <f t="shared" si="0"/>
        <v>1200779.42</v>
      </c>
      <c r="E27" s="147">
        <v>1200779.42</v>
      </c>
      <c r="F27" s="147"/>
      <c r="G27" s="154"/>
      <c r="H27" s="116"/>
      <c r="I27" s="116">
        <f t="shared" si="3"/>
        <v>1200779.42</v>
      </c>
      <c r="J27" s="116"/>
      <c r="K27" s="116">
        <f t="shared" si="1"/>
        <v>0</v>
      </c>
      <c r="L27" s="116"/>
      <c r="M27" s="116">
        <f t="shared" si="2"/>
        <v>0</v>
      </c>
    </row>
    <row r="28" spans="1:13" ht="18.75" x14ac:dyDescent="0.25">
      <c r="A28" s="192"/>
      <c r="B28" s="195"/>
      <c r="C28" s="160" t="s">
        <v>140</v>
      </c>
      <c r="D28" s="155">
        <f t="shared" si="0"/>
        <v>13322.04</v>
      </c>
      <c r="E28" s="147">
        <v>13322.04</v>
      </c>
      <c r="F28" s="147"/>
      <c r="G28" s="154"/>
      <c r="H28" s="116"/>
      <c r="I28" s="116">
        <f t="shared" si="3"/>
        <v>13322.04</v>
      </c>
      <c r="J28" s="116"/>
      <c r="K28" s="116">
        <f t="shared" si="1"/>
        <v>0</v>
      </c>
      <c r="L28" s="116"/>
      <c r="M28" s="116">
        <f t="shared" si="2"/>
        <v>0</v>
      </c>
    </row>
    <row r="29" spans="1:13" ht="18.75" x14ac:dyDescent="0.25">
      <c r="A29" s="192"/>
      <c r="B29" s="195"/>
      <c r="C29" s="160" t="s">
        <v>165</v>
      </c>
      <c r="D29" s="155">
        <f t="shared" si="0"/>
        <v>285509.56</v>
      </c>
      <c r="E29" s="147">
        <v>285509.56</v>
      </c>
      <c r="F29" s="147"/>
      <c r="G29" s="154"/>
      <c r="H29" s="116"/>
      <c r="I29" s="116">
        <f t="shared" si="3"/>
        <v>285509.56</v>
      </c>
      <c r="J29" s="116"/>
      <c r="K29" s="116">
        <f t="shared" si="1"/>
        <v>0</v>
      </c>
      <c r="L29" s="116"/>
      <c r="M29" s="116">
        <f t="shared" si="2"/>
        <v>0</v>
      </c>
    </row>
    <row r="30" spans="1:13" ht="21" customHeight="1" x14ac:dyDescent="0.25">
      <c r="A30" s="192"/>
      <c r="B30" s="195"/>
      <c r="C30" s="160" t="s">
        <v>139</v>
      </c>
      <c r="D30" s="155">
        <f t="shared" si="0"/>
        <v>38867.910000000003</v>
      </c>
      <c r="E30" s="147">
        <v>38867.910000000003</v>
      </c>
      <c r="F30" s="147"/>
      <c r="G30" s="154"/>
      <c r="H30" s="116"/>
      <c r="I30" s="116">
        <f t="shared" si="3"/>
        <v>38867.910000000003</v>
      </c>
      <c r="J30" s="116"/>
      <c r="K30" s="116">
        <f t="shared" si="1"/>
        <v>0</v>
      </c>
      <c r="L30" s="116"/>
      <c r="M30" s="116">
        <f t="shared" si="2"/>
        <v>0</v>
      </c>
    </row>
    <row r="31" spans="1:13" ht="18.75" x14ac:dyDescent="0.25">
      <c r="A31" s="192"/>
      <c r="B31" s="195"/>
      <c r="C31" s="160" t="s">
        <v>138</v>
      </c>
      <c r="D31" s="155">
        <f t="shared" si="0"/>
        <v>92056.31</v>
      </c>
      <c r="E31" s="147">
        <v>92056.31</v>
      </c>
      <c r="F31" s="147"/>
      <c r="G31" s="154"/>
      <c r="H31" s="116"/>
      <c r="I31" s="116">
        <f t="shared" si="3"/>
        <v>92056.31</v>
      </c>
      <c r="J31" s="116"/>
      <c r="K31" s="116">
        <f t="shared" si="1"/>
        <v>0</v>
      </c>
      <c r="L31" s="116"/>
      <c r="M31" s="116">
        <f t="shared" si="2"/>
        <v>0</v>
      </c>
    </row>
    <row r="32" spans="1:13" ht="21" customHeight="1" x14ac:dyDescent="0.25">
      <c r="A32" s="192"/>
      <c r="B32" s="195"/>
      <c r="C32" s="160" t="s">
        <v>137</v>
      </c>
      <c r="D32" s="155">
        <f t="shared" si="0"/>
        <v>138328.20000000001</v>
      </c>
      <c r="E32" s="147">
        <v>138328.20000000001</v>
      </c>
      <c r="F32" s="147"/>
      <c r="G32" s="154"/>
      <c r="H32" s="116"/>
      <c r="I32" s="116">
        <f t="shared" si="3"/>
        <v>138328.20000000001</v>
      </c>
      <c r="J32" s="116"/>
      <c r="K32" s="116">
        <f t="shared" si="1"/>
        <v>0</v>
      </c>
      <c r="L32" s="116"/>
      <c r="M32" s="116">
        <f t="shared" si="2"/>
        <v>0</v>
      </c>
    </row>
    <row r="33" spans="1:13" ht="18.75" x14ac:dyDescent="0.25">
      <c r="A33" s="192"/>
      <c r="B33" s="195"/>
      <c r="C33" s="160" t="s">
        <v>136</v>
      </c>
      <c r="D33" s="155">
        <f t="shared" si="0"/>
        <v>108699.84</v>
      </c>
      <c r="E33" s="147">
        <v>108699.84</v>
      </c>
      <c r="F33" s="147"/>
      <c r="G33" s="154"/>
      <c r="H33" s="116"/>
      <c r="I33" s="116">
        <f t="shared" si="3"/>
        <v>108699.84</v>
      </c>
      <c r="J33" s="116"/>
      <c r="K33" s="116">
        <f t="shared" si="1"/>
        <v>0</v>
      </c>
      <c r="L33" s="116"/>
      <c r="M33" s="116">
        <f t="shared" si="2"/>
        <v>0</v>
      </c>
    </row>
    <row r="34" spans="1:13" ht="18.75" x14ac:dyDescent="0.25">
      <c r="A34" s="192"/>
      <c r="B34" s="195"/>
      <c r="C34" s="160" t="s">
        <v>135</v>
      </c>
      <c r="D34" s="155">
        <f t="shared" si="0"/>
        <v>2031049</v>
      </c>
      <c r="E34" s="147">
        <v>1315000</v>
      </c>
      <c r="F34" s="147"/>
      <c r="G34" s="154"/>
      <c r="H34" s="116">
        <v>716049</v>
      </c>
      <c r="I34" s="116">
        <f t="shared" si="3"/>
        <v>2031049</v>
      </c>
      <c r="J34" s="116"/>
      <c r="K34" s="116">
        <f t="shared" si="1"/>
        <v>0</v>
      </c>
      <c r="L34" s="116"/>
      <c r="M34" s="116">
        <f t="shared" si="2"/>
        <v>0</v>
      </c>
    </row>
    <row r="35" spans="1:13" ht="30.75" customHeight="1" x14ac:dyDescent="0.25">
      <c r="A35" s="192"/>
      <c r="B35" s="195"/>
      <c r="C35" s="160" t="s">
        <v>134</v>
      </c>
      <c r="D35" s="155">
        <f t="shared" si="0"/>
        <v>4502000</v>
      </c>
      <c r="E35" s="147">
        <v>4502000</v>
      </c>
      <c r="F35" s="147"/>
      <c r="G35" s="154"/>
      <c r="H35" s="116"/>
      <c r="I35" s="116">
        <f t="shared" si="3"/>
        <v>4502000</v>
      </c>
      <c r="J35" s="116"/>
      <c r="K35" s="116">
        <f t="shared" si="1"/>
        <v>0</v>
      </c>
      <c r="L35" s="116"/>
      <c r="M35" s="116">
        <f t="shared" si="2"/>
        <v>0</v>
      </c>
    </row>
    <row r="36" spans="1:13" ht="21" customHeight="1" x14ac:dyDescent="0.25">
      <c r="A36" s="192"/>
      <c r="B36" s="195"/>
      <c r="C36" s="160" t="s">
        <v>133</v>
      </c>
      <c r="D36" s="155">
        <f t="shared" si="0"/>
        <v>486000</v>
      </c>
      <c r="E36" s="147">
        <v>486000</v>
      </c>
      <c r="F36" s="147"/>
      <c r="G36" s="154"/>
      <c r="H36" s="116"/>
      <c r="I36" s="116">
        <f t="shared" si="3"/>
        <v>486000</v>
      </c>
      <c r="J36" s="116"/>
      <c r="K36" s="116">
        <f t="shared" si="1"/>
        <v>0</v>
      </c>
      <c r="L36" s="116"/>
      <c r="M36" s="116">
        <f t="shared" si="2"/>
        <v>0</v>
      </c>
    </row>
    <row r="37" spans="1:13" ht="47.25" customHeight="1" x14ac:dyDescent="0.25">
      <c r="A37" s="192"/>
      <c r="B37" s="195"/>
      <c r="C37" s="160" t="s">
        <v>132</v>
      </c>
      <c r="D37" s="155">
        <f t="shared" si="0"/>
        <v>1651010</v>
      </c>
      <c r="E37" s="147">
        <v>1651010</v>
      </c>
      <c r="F37" s="147"/>
      <c r="G37" s="154"/>
      <c r="H37" s="116"/>
      <c r="I37" s="116">
        <f t="shared" si="3"/>
        <v>1651010</v>
      </c>
      <c r="J37" s="116"/>
      <c r="K37" s="116">
        <f t="shared" si="1"/>
        <v>0</v>
      </c>
      <c r="L37" s="116"/>
      <c r="M37" s="116">
        <f t="shared" si="2"/>
        <v>0</v>
      </c>
    </row>
    <row r="38" spans="1:13" ht="33.75" customHeight="1" x14ac:dyDescent="0.25">
      <c r="A38" s="192"/>
      <c r="B38" s="195"/>
      <c r="C38" s="160" t="s">
        <v>208</v>
      </c>
      <c r="D38" s="155">
        <f t="shared" si="0"/>
        <v>1313371.27</v>
      </c>
      <c r="E38" s="147">
        <v>1313371.27</v>
      </c>
      <c r="F38" s="147"/>
      <c r="G38" s="154"/>
      <c r="H38" s="116"/>
      <c r="I38" s="116">
        <f t="shared" si="3"/>
        <v>1313371.27</v>
      </c>
      <c r="J38" s="116"/>
      <c r="K38" s="116">
        <f t="shared" si="1"/>
        <v>0</v>
      </c>
      <c r="L38" s="116"/>
      <c r="M38" s="116">
        <f t="shared" si="2"/>
        <v>0</v>
      </c>
    </row>
    <row r="39" spans="1:13" ht="18.75" customHeight="1" x14ac:dyDescent="0.25">
      <c r="A39" s="192"/>
      <c r="B39" s="195"/>
      <c r="C39" s="160" t="s">
        <v>131</v>
      </c>
      <c r="D39" s="155">
        <f t="shared" si="0"/>
        <v>2012280</v>
      </c>
      <c r="E39" s="147">
        <v>2012280</v>
      </c>
      <c r="F39" s="147"/>
      <c r="G39" s="154"/>
      <c r="H39" s="116"/>
      <c r="I39" s="116">
        <f t="shared" si="3"/>
        <v>2012280</v>
      </c>
      <c r="J39" s="116"/>
      <c r="K39" s="116">
        <f t="shared" si="1"/>
        <v>0</v>
      </c>
      <c r="L39" s="116"/>
      <c r="M39" s="116">
        <f t="shared" si="2"/>
        <v>0</v>
      </c>
    </row>
    <row r="40" spans="1:13" ht="20.25" customHeight="1" x14ac:dyDescent="0.25">
      <c r="A40" s="192"/>
      <c r="B40" s="195"/>
      <c r="C40" s="160" t="s">
        <v>130</v>
      </c>
      <c r="D40" s="155">
        <f t="shared" si="0"/>
        <v>325760</v>
      </c>
      <c r="E40" s="147">
        <v>325760</v>
      </c>
      <c r="F40" s="147"/>
      <c r="G40" s="154"/>
      <c r="H40" s="116"/>
      <c r="I40" s="116">
        <f t="shared" si="3"/>
        <v>325760</v>
      </c>
      <c r="J40" s="116"/>
      <c r="K40" s="116">
        <f t="shared" si="1"/>
        <v>0</v>
      </c>
      <c r="L40" s="116"/>
      <c r="M40" s="116">
        <f t="shared" si="2"/>
        <v>0</v>
      </c>
    </row>
    <row r="41" spans="1:13" ht="18.75" x14ac:dyDescent="0.25">
      <c r="A41" s="192"/>
      <c r="B41" s="195"/>
      <c r="C41" s="160" t="s">
        <v>129</v>
      </c>
      <c r="D41" s="155">
        <f t="shared" si="0"/>
        <v>124070</v>
      </c>
      <c r="E41" s="147">
        <v>124070</v>
      </c>
      <c r="F41" s="147"/>
      <c r="G41" s="154"/>
      <c r="H41" s="116"/>
      <c r="I41" s="116">
        <f t="shared" si="3"/>
        <v>124070</v>
      </c>
      <c r="J41" s="116"/>
      <c r="K41" s="116">
        <f t="shared" si="1"/>
        <v>0</v>
      </c>
      <c r="L41" s="116"/>
      <c r="M41" s="116">
        <f t="shared" si="2"/>
        <v>0</v>
      </c>
    </row>
    <row r="42" spans="1:13" ht="18" customHeight="1" x14ac:dyDescent="0.25">
      <c r="A42" s="192"/>
      <c r="B42" s="195"/>
      <c r="C42" s="136" t="s">
        <v>128</v>
      </c>
      <c r="D42" s="155">
        <f t="shared" si="0"/>
        <v>269920</v>
      </c>
      <c r="E42" s="147">
        <v>269920</v>
      </c>
      <c r="F42" s="147"/>
      <c r="G42" s="154"/>
      <c r="H42" s="116"/>
      <c r="I42" s="116">
        <f t="shared" si="3"/>
        <v>269920</v>
      </c>
      <c r="J42" s="116"/>
      <c r="K42" s="116">
        <f t="shared" si="1"/>
        <v>0</v>
      </c>
      <c r="L42" s="116"/>
      <c r="M42" s="116">
        <f t="shared" si="2"/>
        <v>0</v>
      </c>
    </row>
    <row r="43" spans="1:13" ht="19.5" customHeight="1" x14ac:dyDescent="0.25">
      <c r="A43" s="192"/>
      <c r="B43" s="195"/>
      <c r="C43" s="136" t="s">
        <v>127</v>
      </c>
      <c r="D43" s="155">
        <f t="shared" si="0"/>
        <v>253315</v>
      </c>
      <c r="E43" s="147">
        <v>253315</v>
      </c>
      <c r="F43" s="147"/>
      <c r="G43" s="154"/>
      <c r="H43" s="116"/>
      <c r="I43" s="116">
        <f t="shared" si="3"/>
        <v>253315</v>
      </c>
      <c r="J43" s="116"/>
      <c r="K43" s="116">
        <f t="shared" si="1"/>
        <v>0</v>
      </c>
      <c r="L43" s="116"/>
      <c r="M43" s="116">
        <f t="shared" si="2"/>
        <v>0</v>
      </c>
    </row>
    <row r="44" spans="1:13" ht="31.5" x14ac:dyDescent="0.25">
      <c r="A44" s="192"/>
      <c r="B44" s="195"/>
      <c r="C44" s="156" t="s">
        <v>126</v>
      </c>
      <c r="D44" s="155">
        <f t="shared" si="0"/>
        <v>314615</v>
      </c>
      <c r="E44" s="147">
        <v>314615</v>
      </c>
      <c r="F44" s="147"/>
      <c r="G44" s="154"/>
      <c r="H44" s="116"/>
      <c r="I44" s="116">
        <f t="shared" si="3"/>
        <v>314615</v>
      </c>
      <c r="J44" s="116"/>
      <c r="K44" s="116">
        <f t="shared" si="1"/>
        <v>0</v>
      </c>
      <c r="L44" s="116"/>
      <c r="M44" s="116">
        <f t="shared" si="2"/>
        <v>0</v>
      </c>
    </row>
    <row r="45" spans="1:13" ht="16.5" customHeight="1" x14ac:dyDescent="0.25">
      <c r="A45" s="192"/>
      <c r="B45" s="195"/>
      <c r="C45" s="136" t="s">
        <v>125</v>
      </c>
      <c r="D45" s="155">
        <f t="shared" si="0"/>
        <v>311237</v>
      </c>
      <c r="E45" s="147">
        <v>311237</v>
      </c>
      <c r="F45" s="147"/>
      <c r="G45" s="154"/>
      <c r="H45" s="116"/>
      <c r="I45" s="116">
        <f t="shared" si="3"/>
        <v>311237</v>
      </c>
      <c r="J45" s="116"/>
      <c r="K45" s="116">
        <f t="shared" si="1"/>
        <v>0</v>
      </c>
      <c r="L45" s="116"/>
      <c r="M45" s="116">
        <f t="shared" si="2"/>
        <v>0</v>
      </c>
    </row>
    <row r="46" spans="1:13" ht="18.75" x14ac:dyDescent="0.25">
      <c r="A46" s="192"/>
      <c r="B46" s="195"/>
      <c r="C46" s="136" t="s">
        <v>124</v>
      </c>
      <c r="D46" s="155">
        <f t="shared" si="0"/>
        <v>19212093.029999997</v>
      </c>
      <c r="E46" s="147">
        <f>28437986.4-38.37</f>
        <v>28437948.029999997</v>
      </c>
      <c r="F46" s="147"/>
      <c r="G46" s="154"/>
      <c r="H46" s="116">
        <f>-H55-H56-H57-H58-H59-H60-H61-H34-H62</f>
        <v>-9225855</v>
      </c>
      <c r="I46" s="116">
        <f>E46+H46</f>
        <v>19212093.029999997</v>
      </c>
      <c r="J46" s="116"/>
      <c r="K46" s="116">
        <f t="shared" si="1"/>
        <v>0</v>
      </c>
      <c r="L46" s="116"/>
      <c r="M46" s="116">
        <f t="shared" si="2"/>
        <v>0</v>
      </c>
    </row>
    <row r="47" spans="1:13" ht="17.25" customHeight="1" x14ac:dyDescent="0.25">
      <c r="A47" s="192"/>
      <c r="B47" s="195"/>
      <c r="C47" s="136" t="s">
        <v>118</v>
      </c>
      <c r="D47" s="155"/>
      <c r="E47" s="153"/>
      <c r="F47" s="147">
        <v>124476.76</v>
      </c>
      <c r="G47" s="154"/>
      <c r="H47" s="116"/>
      <c r="I47" s="116">
        <f t="shared" si="3"/>
        <v>0</v>
      </c>
      <c r="J47" s="116"/>
      <c r="K47" s="116">
        <f t="shared" si="1"/>
        <v>124476.76</v>
      </c>
      <c r="L47" s="116"/>
      <c r="M47" s="116">
        <f t="shared" si="2"/>
        <v>0</v>
      </c>
    </row>
    <row r="48" spans="1:13" ht="18.75" x14ac:dyDescent="0.25">
      <c r="A48" s="192"/>
      <c r="B48" s="195"/>
      <c r="C48" s="136" t="s">
        <v>119</v>
      </c>
      <c r="D48" s="155"/>
      <c r="E48" s="153"/>
      <c r="F48" s="147">
        <v>98000</v>
      </c>
      <c r="G48" s="154"/>
      <c r="H48" s="116"/>
      <c r="I48" s="116">
        <f t="shared" si="3"/>
        <v>0</v>
      </c>
      <c r="J48" s="116"/>
      <c r="K48" s="116">
        <f t="shared" si="1"/>
        <v>98000</v>
      </c>
      <c r="L48" s="116"/>
      <c r="M48" s="116">
        <f t="shared" si="2"/>
        <v>0</v>
      </c>
    </row>
    <row r="49" spans="1:13" ht="18.75" x14ac:dyDescent="0.25">
      <c r="A49" s="192"/>
      <c r="B49" s="195"/>
      <c r="C49" s="136" t="s">
        <v>120</v>
      </c>
      <c r="D49" s="155"/>
      <c r="E49" s="153"/>
      <c r="F49" s="147">
        <v>95550</v>
      </c>
      <c r="G49" s="154"/>
      <c r="H49" s="116"/>
      <c r="I49" s="116">
        <f t="shared" si="3"/>
        <v>0</v>
      </c>
      <c r="J49" s="116"/>
      <c r="K49" s="116">
        <f t="shared" si="1"/>
        <v>95550</v>
      </c>
      <c r="L49" s="116"/>
      <c r="M49" s="116">
        <f t="shared" si="2"/>
        <v>0</v>
      </c>
    </row>
    <row r="50" spans="1:13" ht="36.75" customHeight="1" x14ac:dyDescent="0.25">
      <c r="A50" s="192"/>
      <c r="B50" s="195"/>
      <c r="C50" s="136" t="s">
        <v>121</v>
      </c>
      <c r="D50" s="155"/>
      <c r="E50" s="153"/>
      <c r="F50" s="147">
        <v>853000</v>
      </c>
      <c r="G50" s="154"/>
      <c r="H50" s="116"/>
      <c r="I50" s="116">
        <f t="shared" si="3"/>
        <v>0</v>
      </c>
      <c r="J50" s="116"/>
      <c r="K50" s="116">
        <f t="shared" si="1"/>
        <v>853000</v>
      </c>
      <c r="L50" s="116"/>
      <c r="M50" s="116">
        <f t="shared" si="2"/>
        <v>0</v>
      </c>
    </row>
    <row r="51" spans="1:13" ht="31.5" x14ac:dyDescent="0.25">
      <c r="A51" s="192"/>
      <c r="B51" s="195"/>
      <c r="C51" s="136" t="s">
        <v>211</v>
      </c>
      <c r="D51" s="155"/>
      <c r="E51" s="153"/>
      <c r="F51" s="147">
        <v>1778942.44</v>
      </c>
      <c r="G51" s="154"/>
      <c r="H51" s="116"/>
      <c r="I51" s="116">
        <f t="shared" si="3"/>
        <v>0</v>
      </c>
      <c r="J51" s="116"/>
      <c r="K51" s="116">
        <f t="shared" si="1"/>
        <v>1778942.44</v>
      </c>
      <c r="L51" s="116"/>
      <c r="M51" s="116">
        <f t="shared" si="2"/>
        <v>0</v>
      </c>
    </row>
    <row r="52" spans="1:13" ht="31.5" x14ac:dyDescent="0.25">
      <c r="A52" s="192"/>
      <c r="B52" s="195"/>
      <c r="C52" s="136" t="s">
        <v>123</v>
      </c>
      <c r="D52" s="155"/>
      <c r="E52" s="153"/>
      <c r="F52" s="147"/>
      <c r="G52" s="18">
        <v>228676</v>
      </c>
      <c r="H52" s="116"/>
      <c r="I52" s="116">
        <f t="shared" si="3"/>
        <v>0</v>
      </c>
      <c r="J52" s="116"/>
      <c r="K52" s="116">
        <f t="shared" si="1"/>
        <v>0</v>
      </c>
      <c r="L52" s="116"/>
      <c r="M52" s="116">
        <f t="shared" si="2"/>
        <v>228676</v>
      </c>
    </row>
    <row r="53" spans="1:13" ht="31.5" x14ac:dyDescent="0.25">
      <c r="A53" s="192"/>
      <c r="B53" s="195"/>
      <c r="C53" s="136" t="s">
        <v>205</v>
      </c>
      <c r="D53" s="155"/>
      <c r="E53" s="153"/>
      <c r="F53" s="147"/>
      <c r="G53" s="18">
        <v>465371.98</v>
      </c>
      <c r="H53" s="116"/>
      <c r="I53" s="116">
        <f t="shared" si="3"/>
        <v>0</v>
      </c>
      <c r="J53" s="116"/>
      <c r="K53" s="116">
        <f t="shared" si="1"/>
        <v>0</v>
      </c>
      <c r="L53" s="116"/>
      <c r="M53" s="116">
        <f t="shared" si="2"/>
        <v>465371.98</v>
      </c>
    </row>
    <row r="54" spans="1:13" ht="18.75" x14ac:dyDescent="0.25">
      <c r="A54" s="193"/>
      <c r="B54" s="196"/>
      <c r="C54" s="157" t="s">
        <v>155</v>
      </c>
      <c r="D54" s="155"/>
      <c r="E54" s="153"/>
      <c r="F54" s="147"/>
      <c r="G54" s="18">
        <f>736471.76+80.26</f>
        <v>736552.02</v>
      </c>
      <c r="H54" s="116"/>
      <c r="I54" s="116">
        <f t="shared" si="3"/>
        <v>0</v>
      </c>
      <c r="J54" s="116"/>
      <c r="K54" s="116">
        <f t="shared" si="1"/>
        <v>0</v>
      </c>
      <c r="L54" s="116"/>
      <c r="M54" s="116">
        <f t="shared" si="2"/>
        <v>736552.02</v>
      </c>
    </row>
    <row r="55" spans="1:13" ht="18.75" x14ac:dyDescent="0.25">
      <c r="A55" s="161"/>
      <c r="B55" s="162"/>
      <c r="C55" s="157" t="s">
        <v>188</v>
      </c>
      <c r="D55" s="155">
        <f t="shared" si="0"/>
        <v>165000</v>
      </c>
      <c r="E55" s="153"/>
      <c r="F55" s="147"/>
      <c r="G55" s="18"/>
      <c r="H55" s="116">
        <v>165000</v>
      </c>
      <c r="I55" s="116">
        <v>165000</v>
      </c>
      <c r="J55" s="116"/>
      <c r="K55" s="116"/>
      <c r="L55" s="116"/>
      <c r="M55" s="116"/>
    </row>
    <row r="56" spans="1:13" ht="25.5" customHeight="1" x14ac:dyDescent="0.25">
      <c r="A56" s="161"/>
      <c r="B56" s="162"/>
      <c r="C56" s="157" t="s">
        <v>189</v>
      </c>
      <c r="D56" s="155">
        <f t="shared" si="0"/>
        <v>2108379</v>
      </c>
      <c r="E56" s="153"/>
      <c r="F56" s="147"/>
      <c r="G56" s="18"/>
      <c r="H56" s="116">
        <v>2108379</v>
      </c>
      <c r="I56" s="116">
        <f>H56</f>
        <v>2108379</v>
      </c>
      <c r="J56" s="116"/>
      <c r="K56" s="116"/>
      <c r="L56" s="116"/>
      <c r="M56" s="116"/>
    </row>
    <row r="57" spans="1:13" ht="18.75" x14ac:dyDescent="0.25">
      <c r="A57" s="161"/>
      <c r="B57" s="162"/>
      <c r="C57" s="139" t="s">
        <v>190</v>
      </c>
      <c r="D57" s="155">
        <f t="shared" si="0"/>
        <v>1183028</v>
      </c>
      <c r="E57" s="153"/>
      <c r="F57" s="147"/>
      <c r="G57" s="18"/>
      <c r="H57" s="142">
        <v>1183028</v>
      </c>
      <c r="I57" s="116">
        <f t="shared" ref="I57:I62" si="4">H57</f>
        <v>1183028</v>
      </c>
      <c r="J57" s="116"/>
      <c r="K57" s="116"/>
      <c r="L57" s="116"/>
      <c r="M57" s="116"/>
    </row>
    <row r="58" spans="1:13" ht="18.75" x14ac:dyDescent="0.25">
      <c r="A58" s="161"/>
      <c r="B58" s="162"/>
      <c r="C58" s="139" t="s">
        <v>191</v>
      </c>
      <c r="D58" s="155">
        <f t="shared" si="0"/>
        <v>2193620</v>
      </c>
      <c r="E58" s="153"/>
      <c r="F58" s="147"/>
      <c r="G58" s="18"/>
      <c r="H58" s="142">
        <v>2193620</v>
      </c>
      <c r="I58" s="116">
        <f t="shared" si="4"/>
        <v>2193620</v>
      </c>
      <c r="J58" s="116"/>
      <c r="K58" s="116"/>
      <c r="L58" s="116"/>
      <c r="M58" s="116"/>
    </row>
    <row r="59" spans="1:13" ht="18.75" x14ac:dyDescent="0.25">
      <c r="A59" s="161"/>
      <c r="B59" s="162"/>
      <c r="C59" s="139" t="s">
        <v>192</v>
      </c>
      <c r="D59" s="155">
        <f t="shared" si="0"/>
        <v>1466337</v>
      </c>
      <c r="E59" s="153"/>
      <c r="F59" s="147"/>
      <c r="G59" s="18"/>
      <c r="H59" s="142">
        <v>1466337</v>
      </c>
      <c r="I59" s="116">
        <f t="shared" si="4"/>
        <v>1466337</v>
      </c>
      <c r="J59" s="116"/>
      <c r="K59" s="116"/>
      <c r="L59" s="116"/>
      <c r="M59" s="116"/>
    </row>
    <row r="60" spans="1:13" ht="18.75" x14ac:dyDescent="0.25">
      <c r="A60" s="161"/>
      <c r="B60" s="163"/>
      <c r="C60" s="141" t="s">
        <v>193</v>
      </c>
      <c r="D60" s="155">
        <f t="shared" si="0"/>
        <v>1192513</v>
      </c>
      <c r="E60" s="153"/>
      <c r="F60" s="147"/>
      <c r="G60" s="18"/>
      <c r="H60" s="142">
        <v>1192513</v>
      </c>
      <c r="I60" s="116">
        <f t="shared" si="4"/>
        <v>1192513</v>
      </c>
      <c r="J60" s="116"/>
      <c r="K60" s="116"/>
      <c r="L60" s="116"/>
      <c r="M60" s="116"/>
    </row>
    <row r="61" spans="1:13" ht="18.75" x14ac:dyDescent="0.25">
      <c r="A61" s="161"/>
      <c r="B61" s="163"/>
      <c r="C61" s="141" t="s">
        <v>194</v>
      </c>
      <c r="D61" s="155">
        <f t="shared" si="0"/>
        <v>154147</v>
      </c>
      <c r="E61" s="153"/>
      <c r="F61" s="147"/>
      <c r="G61" s="18"/>
      <c r="H61" s="142">
        <v>154147</v>
      </c>
      <c r="I61" s="116">
        <f t="shared" si="4"/>
        <v>154147</v>
      </c>
      <c r="J61" s="116"/>
      <c r="K61" s="116"/>
      <c r="L61" s="116"/>
      <c r="M61" s="116"/>
    </row>
    <row r="62" spans="1:13" ht="18.75" x14ac:dyDescent="0.25">
      <c r="A62" s="164"/>
      <c r="B62" s="164"/>
      <c r="C62" s="141" t="s">
        <v>197</v>
      </c>
      <c r="D62" s="155">
        <f t="shared" si="0"/>
        <v>46782</v>
      </c>
      <c r="E62" s="153"/>
      <c r="F62" s="147"/>
      <c r="G62" s="18"/>
      <c r="H62" s="142">
        <v>46782</v>
      </c>
      <c r="I62" s="116">
        <f t="shared" si="4"/>
        <v>46782</v>
      </c>
      <c r="J62" s="116"/>
      <c r="K62" s="116"/>
      <c r="L62" s="116"/>
      <c r="M62" s="116"/>
    </row>
    <row r="63" spans="1:13" ht="60.75" customHeight="1" x14ac:dyDescent="0.25">
      <c r="A63" s="197" t="s">
        <v>56</v>
      </c>
      <c r="B63" s="197"/>
      <c r="C63" s="198"/>
      <c r="D63" s="155">
        <f t="shared" si="0"/>
        <v>73644730.799999997</v>
      </c>
      <c r="E63" s="165">
        <f>SUM(E14:E46)+E47+E48+E49+E50+E51+E52+E53+E54</f>
        <v>73644730.799999997</v>
      </c>
      <c r="F63" s="147">
        <f>SUM(F14:F46)+F47+F48+F49+F50+F51+F52+F53+F54</f>
        <v>2949969.2</v>
      </c>
      <c r="G63" s="18">
        <f>SUM(G14:G46)+G47+G48+G49+G50+G51+G52+G53+G54</f>
        <v>1430600</v>
      </c>
      <c r="H63" s="118">
        <f>H61+H60+H59+H58+H57+H56+H55+H34+H62</f>
        <v>9225855</v>
      </c>
      <c r="I63" s="118">
        <f>SUM(I14:I46)+I47+I48+I49+I50+I51+I52+I53+I54+I55+I56+I57+I58+I59+I60+I61+I62</f>
        <v>73644730.799999997</v>
      </c>
      <c r="J63" s="118">
        <f>SUM(J14:J46)+J47+J48+J49+J50+J51+J52+J53+J54</f>
        <v>0</v>
      </c>
      <c r="K63" s="118">
        <f>SUM(K14:K46)+K47+K48+K49+K50+K51+K52+K53+K54</f>
        <v>2949969.2</v>
      </c>
      <c r="L63" s="118">
        <f>SUM(L14:L46)+L47+L48+L49+L50+L51+L52+L53+L54</f>
        <v>0</v>
      </c>
      <c r="M63" s="118">
        <f>SUM(M14:M46)+M47+M48+M49+M50+M51+M52+M53+M54</f>
        <v>1430600</v>
      </c>
    </row>
    <row r="64" spans="1:13" ht="87" customHeight="1" x14ac:dyDescent="0.25">
      <c r="A64" s="75" t="s">
        <v>117</v>
      </c>
      <c r="B64" s="151" t="s">
        <v>30</v>
      </c>
      <c r="C64" s="148" t="s">
        <v>207</v>
      </c>
      <c r="D64" s="145">
        <f>E64</f>
        <v>500000</v>
      </c>
      <c r="E64" s="147">
        <v>500000</v>
      </c>
      <c r="F64" s="147"/>
      <c r="G64" s="154"/>
      <c r="H64" s="116"/>
      <c r="I64" s="116">
        <f t="shared" si="3"/>
        <v>500000</v>
      </c>
      <c r="J64" s="116"/>
      <c r="K64" s="116">
        <f t="shared" si="1"/>
        <v>0</v>
      </c>
      <c r="L64" s="116"/>
      <c r="M64" s="116">
        <f t="shared" si="2"/>
        <v>0</v>
      </c>
    </row>
    <row r="65" spans="1:13" ht="31.5" hidden="1" x14ac:dyDescent="0.25">
      <c r="A65" s="75"/>
      <c r="B65" s="151"/>
      <c r="C65" s="148" t="s">
        <v>178</v>
      </c>
      <c r="D65" s="145"/>
      <c r="E65" s="147"/>
      <c r="F65" s="147"/>
      <c r="G65" s="154"/>
      <c r="H65" s="116">
        <v>13090500</v>
      </c>
      <c r="I65" s="116">
        <f t="shared" si="3"/>
        <v>13090500</v>
      </c>
      <c r="J65" s="116"/>
      <c r="K65" s="116">
        <f t="shared" si="1"/>
        <v>0</v>
      </c>
      <c r="L65" s="116"/>
      <c r="M65" s="116">
        <f t="shared" si="2"/>
        <v>0</v>
      </c>
    </row>
    <row r="66" spans="1:13" ht="31.5" hidden="1" x14ac:dyDescent="0.25">
      <c r="A66" s="75"/>
      <c r="B66" s="151"/>
      <c r="C66" s="148" t="s">
        <v>179</v>
      </c>
      <c r="D66" s="145"/>
      <c r="E66" s="147"/>
      <c r="F66" s="147"/>
      <c r="G66" s="154"/>
      <c r="H66" s="116">
        <v>992000</v>
      </c>
      <c r="I66" s="116">
        <f t="shared" si="3"/>
        <v>992000</v>
      </c>
      <c r="J66" s="116"/>
      <c r="K66" s="116">
        <f t="shared" si="1"/>
        <v>0</v>
      </c>
      <c r="L66" s="116"/>
      <c r="M66" s="116">
        <f t="shared" si="2"/>
        <v>0</v>
      </c>
    </row>
    <row r="67" spans="1:13" ht="43.5" customHeight="1" x14ac:dyDescent="0.25">
      <c r="A67" s="199" t="s">
        <v>57</v>
      </c>
      <c r="B67" s="200"/>
      <c r="C67" s="201"/>
      <c r="D67" s="146"/>
      <c r="E67" s="165">
        <f>E64+E65+E66</f>
        <v>500000</v>
      </c>
      <c r="F67" s="147"/>
      <c r="G67" s="18"/>
      <c r="H67" s="120">
        <f t="shared" ref="H67:M67" si="5">H64+H65+H66</f>
        <v>14082500</v>
      </c>
      <c r="I67" s="120">
        <f t="shared" si="5"/>
        <v>14582500</v>
      </c>
      <c r="J67" s="120">
        <f t="shared" si="5"/>
        <v>0</v>
      </c>
      <c r="K67" s="120">
        <f t="shared" si="5"/>
        <v>0</v>
      </c>
      <c r="L67" s="120">
        <f t="shared" si="5"/>
        <v>0</v>
      </c>
      <c r="M67" s="120">
        <f t="shared" si="5"/>
        <v>0</v>
      </c>
    </row>
    <row r="68" spans="1:13" ht="31.5" x14ac:dyDescent="0.25">
      <c r="A68" s="191" t="s">
        <v>53</v>
      </c>
      <c r="B68" s="202" t="s">
        <v>59</v>
      </c>
      <c r="C68" s="148" t="s">
        <v>182</v>
      </c>
      <c r="D68" s="145">
        <f>E68</f>
        <v>450075</v>
      </c>
      <c r="E68" s="147">
        <v>450075</v>
      </c>
      <c r="F68" s="147">
        <v>320611.52</v>
      </c>
      <c r="G68" s="154"/>
      <c r="H68" s="116"/>
      <c r="I68" s="116">
        <f t="shared" si="3"/>
        <v>450075</v>
      </c>
      <c r="J68" s="116"/>
      <c r="K68" s="116">
        <f t="shared" si="1"/>
        <v>320611.52</v>
      </c>
      <c r="L68" s="116"/>
      <c r="M68" s="116">
        <f t="shared" si="2"/>
        <v>0</v>
      </c>
    </row>
    <row r="69" spans="1:13" ht="31.5" x14ac:dyDescent="0.25">
      <c r="A69" s="193"/>
      <c r="B69" s="193"/>
      <c r="C69" s="148" t="s">
        <v>181</v>
      </c>
      <c r="D69" s="145">
        <f>E69</f>
        <v>99925</v>
      </c>
      <c r="E69" s="147">
        <v>99925</v>
      </c>
      <c r="F69" s="147"/>
      <c r="G69" s="154"/>
      <c r="H69" s="116"/>
      <c r="I69" s="116">
        <f t="shared" si="3"/>
        <v>99925</v>
      </c>
      <c r="J69" s="116"/>
      <c r="K69" s="116">
        <f t="shared" si="1"/>
        <v>0</v>
      </c>
      <c r="L69" s="116"/>
      <c r="M69" s="116">
        <f t="shared" si="2"/>
        <v>0</v>
      </c>
    </row>
    <row r="70" spans="1:13" ht="31.5" hidden="1" x14ac:dyDescent="0.25">
      <c r="A70" s="161"/>
      <c r="B70" s="161"/>
      <c r="C70" s="148" t="s">
        <v>180</v>
      </c>
      <c r="D70" s="145"/>
      <c r="E70" s="147"/>
      <c r="F70" s="147"/>
      <c r="G70" s="154"/>
      <c r="H70" s="116"/>
      <c r="I70" s="116">
        <f t="shared" si="3"/>
        <v>0</v>
      </c>
      <c r="J70" s="116">
        <v>177200</v>
      </c>
      <c r="K70" s="116">
        <f t="shared" si="1"/>
        <v>177200</v>
      </c>
      <c r="L70" s="116"/>
      <c r="M70" s="116">
        <f t="shared" si="2"/>
        <v>0</v>
      </c>
    </row>
    <row r="71" spans="1:13" ht="47.25" hidden="1" x14ac:dyDescent="0.3">
      <c r="A71" s="161"/>
      <c r="B71" s="161"/>
      <c r="C71" s="148" t="s">
        <v>183</v>
      </c>
      <c r="D71" s="145"/>
      <c r="E71" s="147"/>
      <c r="F71" s="147"/>
      <c r="G71" s="154"/>
      <c r="H71" s="116"/>
      <c r="I71" s="116">
        <f t="shared" si="3"/>
        <v>0</v>
      </c>
      <c r="J71" s="116"/>
      <c r="K71" s="116">
        <f t="shared" si="1"/>
        <v>0</v>
      </c>
      <c r="L71" s="7">
        <f>180400-22</f>
        <v>180378</v>
      </c>
      <c r="M71" s="116">
        <f t="shared" si="2"/>
        <v>180378</v>
      </c>
    </row>
    <row r="72" spans="1:13" ht="63" hidden="1" x14ac:dyDescent="0.3">
      <c r="A72" s="161"/>
      <c r="B72" s="161"/>
      <c r="C72" s="148" t="s">
        <v>184</v>
      </c>
      <c r="D72" s="145"/>
      <c r="E72" s="147"/>
      <c r="F72" s="147"/>
      <c r="G72" s="154"/>
      <c r="H72" s="116"/>
      <c r="I72" s="116">
        <f t="shared" si="3"/>
        <v>0</v>
      </c>
      <c r="J72" s="116"/>
      <c r="K72" s="116">
        <f t="shared" si="1"/>
        <v>0</v>
      </c>
      <c r="L72" s="7">
        <v>454622</v>
      </c>
      <c r="M72" s="116">
        <f t="shared" si="2"/>
        <v>454622</v>
      </c>
    </row>
    <row r="73" spans="1:13" ht="48" customHeight="1" x14ac:dyDescent="0.25">
      <c r="A73" s="198" t="s">
        <v>159</v>
      </c>
      <c r="B73" s="198"/>
      <c r="C73" s="198"/>
      <c r="D73" s="146"/>
      <c r="E73" s="165">
        <f>E69+E68+E70+E71+E72</f>
        <v>550000</v>
      </c>
      <c r="F73" s="147">
        <f t="shared" ref="F73:M73" si="6">F69+F68+F70+F71+F72</f>
        <v>320611.52</v>
      </c>
      <c r="G73" s="18"/>
      <c r="H73" s="118">
        <f t="shared" si="6"/>
        <v>0</v>
      </c>
      <c r="I73" s="118">
        <f t="shared" si="6"/>
        <v>550000</v>
      </c>
      <c r="J73" s="118">
        <f t="shared" si="6"/>
        <v>177200</v>
      </c>
      <c r="K73" s="118">
        <f t="shared" si="6"/>
        <v>497811.52</v>
      </c>
      <c r="L73" s="118">
        <f t="shared" si="6"/>
        <v>635000</v>
      </c>
      <c r="M73" s="118">
        <f t="shared" si="6"/>
        <v>635000</v>
      </c>
    </row>
    <row r="74" spans="1:13" ht="78.75" x14ac:dyDescent="0.25">
      <c r="A74" s="152" t="s">
        <v>58</v>
      </c>
      <c r="B74" s="147" t="s">
        <v>55</v>
      </c>
      <c r="C74" s="148" t="s">
        <v>212</v>
      </c>
      <c r="D74" s="145">
        <f>E74</f>
        <v>655551.57000000007</v>
      </c>
      <c r="E74" s="147">
        <f>276358.68+300144.1+79048.79</f>
        <v>655551.57000000007</v>
      </c>
      <c r="F74" s="147"/>
      <c r="G74" s="154"/>
      <c r="H74" s="116"/>
      <c r="I74" s="116">
        <f t="shared" si="3"/>
        <v>655551.57000000007</v>
      </c>
      <c r="K74" s="116">
        <f t="shared" si="1"/>
        <v>0</v>
      </c>
      <c r="L74" s="116">
        <v>949800</v>
      </c>
      <c r="M74" s="116">
        <f t="shared" si="2"/>
        <v>949800</v>
      </c>
    </row>
    <row r="75" spans="1:13" ht="37.5" customHeight="1" x14ac:dyDescent="0.25">
      <c r="A75" s="198" t="s">
        <v>99</v>
      </c>
      <c r="B75" s="198"/>
      <c r="C75" s="198"/>
      <c r="D75" s="145">
        <f>E75</f>
        <v>655551.57000000007</v>
      </c>
      <c r="E75" s="165">
        <f>E74</f>
        <v>655551.57000000007</v>
      </c>
      <c r="F75" s="147"/>
      <c r="G75" s="18"/>
      <c r="H75" s="118">
        <f t="shared" ref="H75:M75" si="7">H74</f>
        <v>0</v>
      </c>
      <c r="I75" s="118">
        <f t="shared" si="7"/>
        <v>655551.57000000007</v>
      </c>
      <c r="J75" s="118">
        <f t="shared" si="7"/>
        <v>0</v>
      </c>
      <c r="K75" s="118">
        <f t="shared" si="7"/>
        <v>0</v>
      </c>
      <c r="L75" s="118">
        <f t="shared" si="7"/>
        <v>949800</v>
      </c>
      <c r="M75" s="118">
        <f t="shared" si="7"/>
        <v>949800</v>
      </c>
    </row>
    <row r="76" spans="1:13" ht="63" hidden="1" x14ac:dyDescent="0.25">
      <c r="A76" s="151">
        <v>5</v>
      </c>
      <c r="B76" s="158" t="s">
        <v>173</v>
      </c>
      <c r="C76" s="159" t="s">
        <v>174</v>
      </c>
      <c r="D76" s="145"/>
      <c r="E76" s="147"/>
      <c r="F76" s="147"/>
      <c r="G76" s="154"/>
      <c r="H76" s="116"/>
      <c r="I76" s="116">
        <f t="shared" si="3"/>
        <v>0</v>
      </c>
      <c r="J76" s="116">
        <v>498200</v>
      </c>
      <c r="K76" s="116">
        <f t="shared" si="1"/>
        <v>498200</v>
      </c>
      <c r="L76" s="116"/>
      <c r="M76" s="116">
        <f t="shared" si="2"/>
        <v>0</v>
      </c>
    </row>
    <row r="77" spans="1:13" ht="47.25" hidden="1" x14ac:dyDescent="0.25">
      <c r="A77" s="151"/>
      <c r="B77" s="158"/>
      <c r="C77" s="159" t="s">
        <v>175</v>
      </c>
      <c r="D77" s="145"/>
      <c r="E77" s="147"/>
      <c r="F77" s="147"/>
      <c r="G77" s="154"/>
      <c r="H77" s="116"/>
      <c r="I77" s="116">
        <f t="shared" si="3"/>
        <v>0</v>
      </c>
      <c r="J77" s="116"/>
      <c r="K77" s="116">
        <f t="shared" si="1"/>
        <v>0</v>
      </c>
      <c r="L77" s="116">
        <v>161000</v>
      </c>
      <c r="M77" s="116">
        <f t="shared" si="2"/>
        <v>161000</v>
      </c>
    </row>
    <row r="78" spans="1:13" ht="63" hidden="1" x14ac:dyDescent="0.25">
      <c r="A78" s="151"/>
      <c r="B78" s="158"/>
      <c r="C78" s="159" t="s">
        <v>176</v>
      </c>
      <c r="D78" s="145"/>
      <c r="E78" s="147"/>
      <c r="F78" s="147"/>
      <c r="G78" s="154"/>
      <c r="H78" s="116">
        <v>138700</v>
      </c>
      <c r="I78" s="116">
        <f t="shared" si="3"/>
        <v>138700</v>
      </c>
      <c r="J78" s="116"/>
      <c r="K78" s="116">
        <f t="shared" si="1"/>
        <v>0</v>
      </c>
      <c r="L78" s="116"/>
      <c r="M78" s="116">
        <f t="shared" si="2"/>
        <v>0</v>
      </c>
    </row>
    <row r="79" spans="1:13" ht="59.25" hidden="1" customHeight="1" x14ac:dyDescent="0.25">
      <c r="A79" s="151"/>
      <c r="B79" s="199" t="s">
        <v>187</v>
      </c>
      <c r="C79" s="211"/>
      <c r="D79" s="170"/>
      <c r="E79" s="165">
        <f>E78+E77+E76</f>
        <v>0</v>
      </c>
      <c r="F79" s="147">
        <f t="shared" ref="F79:M79" si="8">F78+F77+F76</f>
        <v>0</v>
      </c>
      <c r="G79" s="18">
        <f t="shared" si="8"/>
        <v>0</v>
      </c>
      <c r="H79" s="118">
        <f t="shared" si="8"/>
        <v>138700</v>
      </c>
      <c r="I79" s="118">
        <f t="shared" si="8"/>
        <v>138700</v>
      </c>
      <c r="J79" s="118">
        <f t="shared" si="8"/>
        <v>498200</v>
      </c>
      <c r="K79" s="118">
        <f t="shared" si="8"/>
        <v>498200</v>
      </c>
      <c r="L79" s="118">
        <f t="shared" si="8"/>
        <v>161000</v>
      </c>
      <c r="M79" s="118">
        <f t="shared" si="8"/>
        <v>161000</v>
      </c>
    </row>
    <row r="80" spans="1:13" ht="78.75" x14ac:dyDescent="0.25">
      <c r="A80" s="150" t="s">
        <v>196</v>
      </c>
      <c r="B80" s="91" t="s">
        <v>33</v>
      </c>
      <c r="C80" s="130" t="s">
        <v>213</v>
      </c>
      <c r="D80" s="145">
        <f>E80</f>
        <v>1057836.9099999999</v>
      </c>
      <c r="E80" s="153">
        <f>1057836.91</f>
        <v>1057836.9099999999</v>
      </c>
      <c r="F80" s="147"/>
      <c r="G80" s="154"/>
      <c r="H80" s="116">
        <v>169800</v>
      </c>
      <c r="I80" s="116">
        <f t="shared" ref="I80:I83" si="9">E80+H80</f>
        <v>1227636.9099999999</v>
      </c>
      <c r="J80" s="116"/>
      <c r="K80" s="116">
        <f t="shared" ref="K80:K83" si="10">J80+F80</f>
        <v>0</v>
      </c>
      <c r="L80" s="116"/>
      <c r="M80" s="116">
        <f t="shared" ref="M80:M83" si="11">L80+G80</f>
        <v>0</v>
      </c>
    </row>
    <row r="81" spans="1:13" ht="47.25" hidden="1" x14ac:dyDescent="0.25">
      <c r="A81" s="150"/>
      <c r="B81" s="91"/>
      <c r="C81" s="130" t="s">
        <v>185</v>
      </c>
      <c r="D81" s="145"/>
      <c r="E81" s="153"/>
      <c r="F81" s="147"/>
      <c r="G81" s="154"/>
      <c r="H81" s="116"/>
      <c r="I81" s="116">
        <f t="shared" si="9"/>
        <v>0</v>
      </c>
      <c r="J81" s="116">
        <v>90000</v>
      </c>
      <c r="K81" s="116">
        <f t="shared" si="10"/>
        <v>90000</v>
      </c>
      <c r="L81" s="116"/>
      <c r="M81" s="116">
        <f t="shared" si="11"/>
        <v>0</v>
      </c>
    </row>
    <row r="82" spans="1:13" ht="63" hidden="1" x14ac:dyDescent="0.25">
      <c r="A82" s="150"/>
      <c r="B82" s="91"/>
      <c r="C82" s="130" t="s">
        <v>177</v>
      </c>
      <c r="D82" s="145"/>
      <c r="E82" s="153"/>
      <c r="F82" s="147"/>
      <c r="G82" s="154"/>
      <c r="H82" s="116"/>
      <c r="I82" s="116">
        <f t="shared" si="9"/>
        <v>0</v>
      </c>
      <c r="J82" s="116"/>
      <c r="K82" s="116">
        <f t="shared" si="10"/>
        <v>0</v>
      </c>
      <c r="L82" s="116">
        <v>518300</v>
      </c>
      <c r="M82" s="116">
        <f t="shared" si="11"/>
        <v>518300</v>
      </c>
    </row>
    <row r="83" spans="1:13" ht="31.5" hidden="1" x14ac:dyDescent="0.25">
      <c r="A83" s="150"/>
      <c r="B83" s="91"/>
      <c r="C83" s="130" t="s">
        <v>186</v>
      </c>
      <c r="D83" s="145"/>
      <c r="E83" s="153"/>
      <c r="F83" s="147"/>
      <c r="G83" s="154"/>
      <c r="H83" s="116">
        <v>1079900</v>
      </c>
      <c r="I83" s="116">
        <f t="shared" si="9"/>
        <v>1079900</v>
      </c>
      <c r="J83" s="116"/>
      <c r="K83" s="116">
        <f t="shared" si="10"/>
        <v>0</v>
      </c>
      <c r="L83" s="116"/>
      <c r="M83" s="116">
        <f t="shared" si="11"/>
        <v>0</v>
      </c>
    </row>
    <row r="84" spans="1:13" ht="51.75" customHeight="1" x14ac:dyDescent="0.25">
      <c r="A84" s="198" t="s">
        <v>41</v>
      </c>
      <c r="B84" s="198"/>
      <c r="C84" s="198"/>
      <c r="D84" s="146">
        <f>E84</f>
        <v>1057836.9099999999</v>
      </c>
      <c r="E84" s="165">
        <f>E83+E82+E81+E80</f>
        <v>1057836.9099999999</v>
      </c>
      <c r="F84" s="147"/>
      <c r="G84" s="18"/>
      <c r="H84" s="120">
        <f t="shared" ref="H84:M84" si="12">H83+H82+H81+H80</f>
        <v>1249700</v>
      </c>
      <c r="I84" s="120">
        <f t="shared" si="12"/>
        <v>2307536.91</v>
      </c>
      <c r="J84" s="120">
        <f t="shared" si="12"/>
        <v>90000</v>
      </c>
      <c r="K84" s="120">
        <f t="shared" si="12"/>
        <v>90000</v>
      </c>
      <c r="L84" s="120">
        <f t="shared" si="12"/>
        <v>518300</v>
      </c>
      <c r="M84" s="120">
        <f t="shared" si="12"/>
        <v>518300</v>
      </c>
    </row>
    <row r="85" spans="1:13" s="78" customFormat="1" ht="31.5" x14ac:dyDescent="0.25">
      <c r="A85" s="176">
        <v>7</v>
      </c>
      <c r="B85" s="175" t="s">
        <v>111</v>
      </c>
      <c r="C85" s="131" t="s">
        <v>206</v>
      </c>
      <c r="D85" s="145">
        <f>E85</f>
        <v>1088500</v>
      </c>
      <c r="E85" s="147">
        <v>1088500</v>
      </c>
      <c r="F85" s="147"/>
      <c r="G85" s="154"/>
      <c r="H85" s="116"/>
      <c r="I85" s="116">
        <f>E85+H85</f>
        <v>1088500</v>
      </c>
      <c r="J85" s="116"/>
      <c r="K85" s="116">
        <f t="shared" ref="K85:K88" si="13">J85+F85</f>
        <v>0</v>
      </c>
      <c r="L85" s="116"/>
      <c r="M85" s="116">
        <f t="shared" ref="M85:M87" si="14">L85+G85</f>
        <v>0</v>
      </c>
    </row>
    <row r="86" spans="1:13" s="109" customFormat="1" ht="27" customHeight="1" x14ac:dyDescent="0.3">
      <c r="A86" s="212" t="s">
        <v>84</v>
      </c>
      <c r="B86" s="212"/>
      <c r="C86" s="212"/>
      <c r="D86" s="146">
        <f>E86</f>
        <v>77496619.279999986</v>
      </c>
      <c r="E86" s="147">
        <f>E84+E67+E63+E75+E73+E85</f>
        <v>77496619.279999986</v>
      </c>
      <c r="F86" s="147">
        <f>F84+F67+F63+F75+F73+F85</f>
        <v>3270580.72</v>
      </c>
      <c r="G86" s="18">
        <f>G84+G67+G63+G75+G73+G85</f>
        <v>1430600</v>
      </c>
      <c r="H86" s="122">
        <f>H84+H67+H63+H75+H73+H85</f>
        <v>24558055</v>
      </c>
      <c r="I86" s="122">
        <f>I84+I67+I63+I75+I73+I85+I79</f>
        <v>92967519.279999986</v>
      </c>
      <c r="J86" s="122">
        <f>J84+J67+J63+J75+J73+J85</f>
        <v>267200</v>
      </c>
      <c r="K86" s="122">
        <f>K84+K67+K63+K75+K73+K85</f>
        <v>3537780.72</v>
      </c>
      <c r="L86" s="122">
        <f t="shared" ref="L86" si="15">L84+L67+L63+L75+L73+L85</f>
        <v>2103100</v>
      </c>
      <c r="M86" s="122">
        <f>M84+M67+M63+M75+M73+M85+M79</f>
        <v>3694700</v>
      </c>
    </row>
    <row r="87" spans="1:13" s="109" customFormat="1" ht="33" customHeight="1" x14ac:dyDescent="0.2">
      <c r="A87" s="205" t="s">
        <v>82</v>
      </c>
      <c r="B87" s="206"/>
      <c r="C87" s="207"/>
      <c r="D87" s="171"/>
      <c r="E87" s="203">
        <f>E86+F86</f>
        <v>80767199.999999985</v>
      </c>
      <c r="F87" s="204"/>
      <c r="G87" s="18"/>
      <c r="H87" s="124"/>
      <c r="I87" s="124">
        <f>I86+K86</f>
        <v>96505299.999999985</v>
      </c>
      <c r="J87" s="116"/>
      <c r="K87" s="116">
        <f t="shared" si="13"/>
        <v>0</v>
      </c>
      <c r="L87" s="116"/>
      <c r="M87" s="116">
        <f t="shared" si="14"/>
        <v>0</v>
      </c>
    </row>
    <row r="88" spans="1:13" ht="24" customHeight="1" x14ac:dyDescent="0.25">
      <c r="A88" s="205" t="s">
        <v>83</v>
      </c>
      <c r="B88" s="206"/>
      <c r="C88" s="207"/>
      <c r="D88" s="172"/>
      <c r="E88" s="147"/>
      <c r="F88" s="149"/>
      <c r="G88" s="18">
        <f>G86</f>
        <v>1430600</v>
      </c>
      <c r="H88" s="116"/>
      <c r="I88" s="116"/>
      <c r="J88" s="116"/>
      <c r="K88" s="116">
        <f t="shared" si="13"/>
        <v>0</v>
      </c>
      <c r="L88" s="116"/>
      <c r="M88" s="124">
        <f>M86</f>
        <v>3694700</v>
      </c>
    </row>
    <row r="89" spans="1:13" ht="23.25" hidden="1" x14ac:dyDescent="0.25">
      <c r="A89" s="208" t="s">
        <v>85</v>
      </c>
      <c r="B89" s="208"/>
      <c r="C89" s="208"/>
      <c r="D89" s="173"/>
      <c r="E89" s="209"/>
      <c r="F89" s="209"/>
      <c r="G89" s="210"/>
      <c r="H89" s="126"/>
      <c r="I89" s="126"/>
    </row>
    <row r="90" spans="1:13" ht="18.75" hidden="1" x14ac:dyDescent="0.25">
      <c r="E90" s="168">
        <f>81109300+1088500</f>
        <v>82197800</v>
      </c>
    </row>
    <row r="91" spans="1:13" ht="18.75" hidden="1" x14ac:dyDescent="0.25">
      <c r="E91" s="168">
        <f>E87+G88</f>
        <v>82197799.999999985</v>
      </c>
    </row>
    <row r="92" spans="1:13" ht="18.75" hidden="1" x14ac:dyDescent="0.25">
      <c r="E92" s="168">
        <f>E90-E91</f>
        <v>0</v>
      </c>
    </row>
  </sheetData>
  <mergeCells count="30">
    <mergeCell ref="A68:A69"/>
    <mergeCell ref="B68:B69"/>
    <mergeCell ref="E87:F87"/>
    <mergeCell ref="A88:C88"/>
    <mergeCell ref="A89:C89"/>
    <mergeCell ref="E89:G89"/>
    <mergeCell ref="A73:C73"/>
    <mergeCell ref="A75:C75"/>
    <mergeCell ref="B79:C79"/>
    <mergeCell ref="A84:C84"/>
    <mergeCell ref="A86:C86"/>
    <mergeCell ref="A87:C87"/>
    <mergeCell ref="G11:G12"/>
    <mergeCell ref="A13:A54"/>
    <mergeCell ref="B13:B54"/>
    <mergeCell ref="A63:C63"/>
    <mergeCell ref="A67:C67"/>
    <mergeCell ref="A11:A12"/>
    <mergeCell ref="B11:B12"/>
    <mergeCell ref="C11:C12"/>
    <mergeCell ref="E11:E12"/>
    <mergeCell ref="F11:F12"/>
    <mergeCell ref="B7:G7"/>
    <mergeCell ref="A8:G8"/>
    <mergeCell ref="A9:G9"/>
    <mergeCell ref="F1:G1"/>
    <mergeCell ref="F2:G2"/>
    <mergeCell ref="F3:G3"/>
    <mergeCell ref="F4:G4"/>
    <mergeCell ref="F5:G5"/>
  </mergeCells>
  <pageMargins left="0.70866141732283472" right="0.31496062992125984" top="0.35433070866141736" bottom="0.35433070866141736" header="0.11811023622047245" footer="0.11811023622047245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8"/>
  <sheetViews>
    <sheetView topLeftCell="B28" workbookViewId="0">
      <selection activeCell="G6" sqref="G6"/>
    </sheetView>
  </sheetViews>
  <sheetFormatPr defaultColWidth="9.140625" defaultRowHeight="84" customHeight="1" x14ac:dyDescent="0.3"/>
  <cols>
    <col min="1" max="1" width="5.7109375" style="84" customWidth="1"/>
    <col min="2" max="2" width="37.140625" style="84" customWidth="1"/>
    <col min="3" max="3" width="46.5703125" style="127" customWidth="1"/>
    <col min="4" max="4" width="22.140625" style="79" customWidth="1"/>
    <col min="5" max="5" width="21.140625" style="55" customWidth="1"/>
    <col min="6" max="6" width="23.7109375" style="7" customWidth="1"/>
    <col min="7" max="7" width="20.28515625" style="112" customWidth="1"/>
    <col min="8" max="8" width="20.140625" style="112" bestFit="1" customWidth="1"/>
    <col min="9" max="9" width="15.85546875" style="112" customWidth="1"/>
    <col min="10" max="10" width="22" style="112" customWidth="1"/>
    <col min="11" max="11" width="16" style="112" customWidth="1"/>
    <col min="12" max="12" width="18.7109375" style="112" customWidth="1"/>
    <col min="13" max="16384" width="9.140625" style="84"/>
  </cols>
  <sheetData>
    <row r="1" spans="1:12" ht="13.5" customHeight="1" x14ac:dyDescent="0.3">
      <c r="E1" s="94" t="s">
        <v>160</v>
      </c>
    </row>
    <row r="2" spans="1:12" ht="18.75" customHeight="1" x14ac:dyDescent="0.3">
      <c r="E2" s="94" t="s">
        <v>1</v>
      </c>
    </row>
    <row r="3" spans="1:12" ht="19.5" customHeight="1" x14ac:dyDescent="0.3">
      <c r="E3" s="94" t="s">
        <v>2</v>
      </c>
    </row>
    <row r="4" spans="1:12" ht="20.25" customHeight="1" x14ac:dyDescent="0.3">
      <c r="E4" s="94" t="s">
        <v>3</v>
      </c>
    </row>
    <row r="5" spans="1:12" ht="24.75" customHeight="1" x14ac:dyDescent="0.3">
      <c r="E5" s="94" t="s">
        <v>166</v>
      </c>
    </row>
    <row r="6" spans="1:12" ht="137.25" customHeight="1" x14ac:dyDescent="0.3">
      <c r="A6" s="235" t="s">
        <v>115</v>
      </c>
      <c r="B6" s="235"/>
      <c r="C6" s="235"/>
      <c r="D6" s="235"/>
      <c r="E6" s="235"/>
      <c r="F6" s="236"/>
    </row>
    <row r="7" spans="1:12" ht="78" customHeight="1" x14ac:dyDescent="0.25">
      <c r="A7" s="237" t="s">
        <v>4</v>
      </c>
      <c r="B7" s="183" t="s">
        <v>5</v>
      </c>
      <c r="C7" s="185" t="s">
        <v>6</v>
      </c>
      <c r="D7" s="239" t="s">
        <v>161</v>
      </c>
      <c r="E7" s="183" t="s">
        <v>162</v>
      </c>
      <c r="F7" s="189" t="s">
        <v>163</v>
      </c>
      <c r="G7" s="113" t="s">
        <v>169</v>
      </c>
      <c r="H7" s="113" t="s">
        <v>198</v>
      </c>
      <c r="I7" s="113" t="s">
        <v>170</v>
      </c>
      <c r="J7" s="113" t="str">
        <f>E7</f>
        <v>Противопожарные мероприятия., рублей</v>
      </c>
      <c r="K7" s="113" t="s">
        <v>171</v>
      </c>
      <c r="L7" s="113" t="str">
        <f>F7</f>
        <v>Антитеррористические мероприятия., рублей</v>
      </c>
    </row>
    <row r="8" spans="1:12" ht="21.75" hidden="1" customHeight="1" x14ac:dyDescent="0.25">
      <c r="A8" s="238"/>
      <c r="B8" s="184"/>
      <c r="C8" s="185"/>
      <c r="D8" s="187"/>
      <c r="E8" s="188"/>
      <c r="F8" s="190"/>
      <c r="G8" s="114"/>
      <c r="H8" s="114"/>
      <c r="I8" s="114"/>
      <c r="J8" s="114"/>
      <c r="K8" s="114"/>
      <c r="L8" s="114"/>
    </row>
    <row r="9" spans="1:12" ht="54" customHeight="1" x14ac:dyDescent="0.25">
      <c r="A9" s="227">
        <v>1</v>
      </c>
      <c r="B9" s="230" t="s">
        <v>7</v>
      </c>
      <c r="C9" s="132" t="s">
        <v>154</v>
      </c>
      <c r="D9" s="73">
        <f>D59</f>
        <v>73644730.799999997</v>
      </c>
      <c r="E9" s="73">
        <f>E59</f>
        <v>2949969.2</v>
      </c>
      <c r="F9" s="115">
        <f>F59</f>
        <v>1430600</v>
      </c>
      <c r="G9" s="116"/>
      <c r="H9" s="116">
        <f>D9+G9</f>
        <v>73644730.799999997</v>
      </c>
      <c r="I9" s="116"/>
      <c r="J9" s="116">
        <f>I9+E9</f>
        <v>2949969.2</v>
      </c>
      <c r="K9" s="116"/>
      <c r="L9" s="116">
        <f>K9+F9</f>
        <v>1430600</v>
      </c>
    </row>
    <row r="10" spans="1:12" ht="35.25" customHeight="1" x14ac:dyDescent="0.3">
      <c r="A10" s="228"/>
      <c r="B10" s="231"/>
      <c r="C10" s="127" t="s">
        <v>152</v>
      </c>
      <c r="D10" s="80">
        <v>443560.85</v>
      </c>
      <c r="E10" s="73"/>
      <c r="F10" s="117"/>
      <c r="G10" s="116"/>
      <c r="H10" s="116">
        <f t="shared" ref="H10:H74" si="0">D10+G10</f>
        <v>443560.85</v>
      </c>
      <c r="I10" s="116"/>
      <c r="J10" s="116">
        <f t="shared" ref="J10:J74" si="1">I10+E10</f>
        <v>0</v>
      </c>
      <c r="K10" s="116"/>
      <c r="L10" s="116">
        <f t="shared" ref="L10:L74" si="2">K10+F10</f>
        <v>0</v>
      </c>
    </row>
    <row r="11" spans="1:12" ht="54.75" customHeight="1" x14ac:dyDescent="0.3">
      <c r="A11" s="228"/>
      <c r="B11" s="231"/>
      <c r="C11" s="132" t="s">
        <v>153</v>
      </c>
      <c r="D11" s="80">
        <v>86537.69</v>
      </c>
      <c r="E11" s="73"/>
      <c r="F11" s="117"/>
      <c r="G11" s="116"/>
      <c r="H11" s="116">
        <f t="shared" si="0"/>
        <v>86537.69</v>
      </c>
      <c r="I11" s="116"/>
      <c r="J11" s="116">
        <f t="shared" si="1"/>
        <v>0</v>
      </c>
      <c r="K11" s="116"/>
      <c r="L11" s="116">
        <f t="shared" si="2"/>
        <v>0</v>
      </c>
    </row>
    <row r="12" spans="1:12" ht="48" x14ac:dyDescent="0.3">
      <c r="A12" s="228"/>
      <c r="B12" s="231"/>
      <c r="C12" s="132" t="s">
        <v>147</v>
      </c>
      <c r="D12" s="80">
        <v>2335331.9</v>
      </c>
      <c r="E12" s="73"/>
      <c r="F12" s="117"/>
      <c r="G12" s="116"/>
      <c r="H12" s="116">
        <f t="shared" si="0"/>
        <v>2335331.9</v>
      </c>
      <c r="I12" s="116"/>
      <c r="J12" s="116">
        <f t="shared" si="1"/>
        <v>0</v>
      </c>
      <c r="K12" s="116"/>
      <c r="L12" s="116">
        <f t="shared" si="2"/>
        <v>0</v>
      </c>
    </row>
    <row r="13" spans="1:12" ht="48" x14ac:dyDescent="0.3">
      <c r="A13" s="228"/>
      <c r="B13" s="231"/>
      <c r="C13" s="132" t="s">
        <v>148</v>
      </c>
      <c r="D13" s="80">
        <v>2043724.63</v>
      </c>
      <c r="E13" s="73"/>
      <c r="F13" s="117"/>
      <c r="G13" s="116"/>
      <c r="H13" s="116">
        <f t="shared" si="0"/>
        <v>2043724.63</v>
      </c>
      <c r="I13" s="116"/>
      <c r="J13" s="116">
        <f t="shared" si="1"/>
        <v>0</v>
      </c>
      <c r="K13" s="116"/>
      <c r="L13" s="116">
        <f t="shared" si="2"/>
        <v>0</v>
      </c>
    </row>
    <row r="14" spans="1:12" ht="18.75" x14ac:dyDescent="0.3">
      <c r="A14" s="228"/>
      <c r="B14" s="231"/>
      <c r="C14" s="132" t="s">
        <v>149</v>
      </c>
      <c r="D14" s="80">
        <v>7800000</v>
      </c>
      <c r="E14" s="73"/>
      <c r="F14" s="117"/>
      <c r="G14" s="116"/>
      <c r="H14" s="116">
        <f t="shared" si="0"/>
        <v>7800000</v>
      </c>
      <c r="I14" s="116"/>
      <c r="J14" s="116">
        <f t="shared" si="1"/>
        <v>0</v>
      </c>
      <c r="K14" s="116"/>
      <c r="L14" s="116">
        <f t="shared" si="2"/>
        <v>0</v>
      </c>
    </row>
    <row r="15" spans="1:12" ht="32.25" x14ac:dyDescent="0.3">
      <c r="A15" s="228"/>
      <c r="B15" s="231"/>
      <c r="C15" s="132" t="s">
        <v>150</v>
      </c>
      <c r="D15" s="80">
        <v>5691845</v>
      </c>
      <c r="E15" s="73"/>
      <c r="F15" s="117"/>
      <c r="G15" s="116"/>
      <c r="H15" s="116">
        <f t="shared" si="0"/>
        <v>5691845</v>
      </c>
      <c r="I15" s="116"/>
      <c r="J15" s="116">
        <f t="shared" si="1"/>
        <v>0</v>
      </c>
      <c r="K15" s="116"/>
      <c r="L15" s="116">
        <f t="shared" si="2"/>
        <v>0</v>
      </c>
    </row>
    <row r="16" spans="1:12" ht="30.75" x14ac:dyDescent="0.3">
      <c r="A16" s="228"/>
      <c r="B16" s="231"/>
      <c r="C16" s="133" t="s">
        <v>151</v>
      </c>
      <c r="D16" s="80">
        <v>4309429.3899999997</v>
      </c>
      <c r="E16" s="73"/>
      <c r="F16" s="117"/>
      <c r="G16" s="116"/>
      <c r="H16" s="116">
        <f t="shared" si="0"/>
        <v>4309429.3899999997</v>
      </c>
      <c r="I16" s="116"/>
      <c r="J16" s="116">
        <f t="shared" si="1"/>
        <v>0</v>
      </c>
      <c r="K16" s="116"/>
      <c r="L16" s="116">
        <f t="shared" si="2"/>
        <v>0</v>
      </c>
    </row>
    <row r="17" spans="1:12" ht="18.75" x14ac:dyDescent="0.3">
      <c r="A17" s="228"/>
      <c r="B17" s="231"/>
      <c r="C17" s="133" t="s">
        <v>146</v>
      </c>
      <c r="D17" s="80">
        <v>1958206.62</v>
      </c>
      <c r="E17" s="73"/>
      <c r="F17" s="117"/>
      <c r="G17" s="116"/>
      <c r="H17" s="116">
        <f t="shared" si="0"/>
        <v>1958206.62</v>
      </c>
      <c r="I17" s="116"/>
      <c r="J17" s="116">
        <f t="shared" si="1"/>
        <v>0</v>
      </c>
      <c r="K17" s="116"/>
      <c r="L17" s="116">
        <f t="shared" si="2"/>
        <v>0</v>
      </c>
    </row>
    <row r="18" spans="1:12" ht="18.75" x14ac:dyDescent="0.3">
      <c r="A18" s="228"/>
      <c r="B18" s="231"/>
      <c r="C18" s="133" t="s">
        <v>145</v>
      </c>
      <c r="D18" s="81">
        <v>952834.73</v>
      </c>
      <c r="E18" s="73"/>
      <c r="F18" s="117"/>
      <c r="G18" s="116"/>
      <c r="H18" s="116">
        <f t="shared" si="0"/>
        <v>952834.73</v>
      </c>
      <c r="I18" s="116"/>
      <c r="J18" s="116">
        <f t="shared" si="1"/>
        <v>0</v>
      </c>
      <c r="K18" s="116"/>
      <c r="L18" s="116">
        <f t="shared" si="2"/>
        <v>0</v>
      </c>
    </row>
    <row r="19" spans="1:12" ht="30.75" x14ac:dyDescent="0.3">
      <c r="A19" s="228"/>
      <c r="B19" s="231"/>
      <c r="C19" s="133" t="s">
        <v>144</v>
      </c>
      <c r="D19" s="81">
        <v>69450.38</v>
      </c>
      <c r="E19" s="73"/>
      <c r="F19" s="117"/>
      <c r="G19" s="116"/>
      <c r="H19" s="116">
        <f t="shared" si="0"/>
        <v>69450.38</v>
      </c>
      <c r="I19" s="116"/>
      <c r="J19" s="116">
        <f t="shared" si="1"/>
        <v>0</v>
      </c>
      <c r="K19" s="116"/>
      <c r="L19" s="116">
        <f t="shared" si="2"/>
        <v>0</v>
      </c>
    </row>
    <row r="20" spans="1:12" ht="18.75" x14ac:dyDescent="0.3">
      <c r="A20" s="228"/>
      <c r="B20" s="231"/>
      <c r="C20" s="133" t="s">
        <v>143</v>
      </c>
      <c r="D20" s="81">
        <v>397714.89</v>
      </c>
      <c r="E20" s="73"/>
      <c r="F20" s="117"/>
      <c r="G20" s="116"/>
      <c r="H20" s="116">
        <f t="shared" si="0"/>
        <v>397714.89</v>
      </c>
      <c r="I20" s="116"/>
      <c r="J20" s="116">
        <f t="shared" si="1"/>
        <v>0</v>
      </c>
      <c r="K20" s="116"/>
      <c r="L20" s="116">
        <f t="shared" si="2"/>
        <v>0</v>
      </c>
    </row>
    <row r="21" spans="1:12" ht="30.75" x14ac:dyDescent="0.3">
      <c r="A21" s="228"/>
      <c r="B21" s="231"/>
      <c r="C21" s="133" t="s">
        <v>142</v>
      </c>
      <c r="D21" s="81">
        <v>2603181.16</v>
      </c>
      <c r="E21" s="73"/>
      <c r="F21" s="117"/>
      <c r="G21" s="116"/>
      <c r="H21" s="116">
        <f t="shared" si="0"/>
        <v>2603181.16</v>
      </c>
      <c r="I21" s="116"/>
      <c r="J21" s="116">
        <f t="shared" si="1"/>
        <v>0</v>
      </c>
      <c r="K21" s="116"/>
      <c r="L21" s="116">
        <f t="shared" si="2"/>
        <v>0</v>
      </c>
    </row>
    <row r="22" spans="1:12" ht="32.25" customHeight="1" x14ac:dyDescent="0.3">
      <c r="A22" s="228"/>
      <c r="B22" s="231"/>
      <c r="C22" s="133" t="s">
        <v>141</v>
      </c>
      <c r="D22" s="81">
        <v>1758823.98</v>
      </c>
      <c r="E22" s="73"/>
      <c r="F22" s="117"/>
      <c r="G22" s="116"/>
      <c r="H22" s="116">
        <f t="shared" si="0"/>
        <v>1758823.98</v>
      </c>
      <c r="I22" s="116"/>
      <c r="J22" s="116">
        <f t="shared" si="1"/>
        <v>0</v>
      </c>
      <c r="K22" s="116"/>
      <c r="L22" s="116">
        <f t="shared" si="2"/>
        <v>0</v>
      </c>
    </row>
    <row r="23" spans="1:12" ht="60.75" x14ac:dyDescent="0.3">
      <c r="A23" s="228"/>
      <c r="B23" s="231"/>
      <c r="C23" s="134" t="s">
        <v>164</v>
      </c>
      <c r="D23" s="81">
        <v>1200779.42</v>
      </c>
      <c r="E23" s="73"/>
      <c r="F23" s="117"/>
      <c r="G23" s="116"/>
      <c r="H23" s="116">
        <f t="shared" si="0"/>
        <v>1200779.42</v>
      </c>
      <c r="I23" s="116"/>
      <c r="J23" s="116">
        <f t="shared" si="1"/>
        <v>0</v>
      </c>
      <c r="K23" s="116"/>
      <c r="L23" s="116">
        <f t="shared" si="2"/>
        <v>0</v>
      </c>
    </row>
    <row r="24" spans="1:12" ht="18.75" x14ac:dyDescent="0.3">
      <c r="A24" s="228"/>
      <c r="B24" s="231"/>
      <c r="C24" s="133" t="s">
        <v>140</v>
      </c>
      <c r="D24" s="81">
        <v>13322.04</v>
      </c>
      <c r="E24" s="73"/>
      <c r="F24" s="117"/>
      <c r="G24" s="116"/>
      <c r="H24" s="116">
        <f t="shared" si="0"/>
        <v>13322.04</v>
      </c>
      <c r="I24" s="116"/>
      <c r="J24" s="116">
        <f t="shared" si="1"/>
        <v>0</v>
      </c>
      <c r="K24" s="116"/>
      <c r="L24" s="116">
        <f t="shared" si="2"/>
        <v>0</v>
      </c>
    </row>
    <row r="25" spans="1:12" ht="18.75" x14ac:dyDescent="0.3">
      <c r="A25" s="228"/>
      <c r="B25" s="231"/>
      <c r="C25" s="134" t="s">
        <v>165</v>
      </c>
      <c r="D25" s="81">
        <v>285509.56</v>
      </c>
      <c r="E25" s="73"/>
      <c r="F25" s="117"/>
      <c r="G25" s="116"/>
      <c r="H25" s="116">
        <f t="shared" si="0"/>
        <v>285509.56</v>
      </c>
      <c r="I25" s="116"/>
      <c r="J25" s="116">
        <f t="shared" si="1"/>
        <v>0</v>
      </c>
      <c r="K25" s="116"/>
      <c r="L25" s="116">
        <f t="shared" si="2"/>
        <v>0</v>
      </c>
    </row>
    <row r="26" spans="1:12" ht="30.75" x14ac:dyDescent="0.3">
      <c r="A26" s="228"/>
      <c r="B26" s="231"/>
      <c r="C26" s="133" t="s">
        <v>139</v>
      </c>
      <c r="D26" s="81">
        <v>38867.910000000003</v>
      </c>
      <c r="E26" s="73"/>
      <c r="F26" s="117"/>
      <c r="G26" s="116"/>
      <c r="H26" s="116">
        <f t="shared" si="0"/>
        <v>38867.910000000003</v>
      </c>
      <c r="I26" s="116"/>
      <c r="J26" s="116">
        <f t="shared" si="1"/>
        <v>0</v>
      </c>
      <c r="K26" s="116"/>
      <c r="L26" s="116">
        <f t="shared" si="2"/>
        <v>0</v>
      </c>
    </row>
    <row r="27" spans="1:12" ht="18.75" x14ac:dyDescent="0.3">
      <c r="A27" s="228"/>
      <c r="B27" s="231"/>
      <c r="C27" s="133" t="s">
        <v>138</v>
      </c>
      <c r="D27" s="81">
        <v>92056.31</v>
      </c>
      <c r="E27" s="73"/>
      <c r="F27" s="117"/>
      <c r="G27" s="116"/>
      <c r="H27" s="116">
        <f t="shared" si="0"/>
        <v>92056.31</v>
      </c>
      <c r="I27" s="116"/>
      <c r="J27" s="116">
        <f t="shared" si="1"/>
        <v>0</v>
      </c>
      <c r="K27" s="116"/>
      <c r="L27" s="116">
        <f t="shared" si="2"/>
        <v>0</v>
      </c>
    </row>
    <row r="28" spans="1:12" ht="18.75" x14ac:dyDescent="0.3">
      <c r="A28" s="228"/>
      <c r="B28" s="231"/>
      <c r="C28" s="133" t="s">
        <v>137</v>
      </c>
      <c r="D28" s="81">
        <v>138328.20000000001</v>
      </c>
      <c r="E28" s="73"/>
      <c r="F28" s="117"/>
      <c r="G28" s="116"/>
      <c r="H28" s="116">
        <f t="shared" si="0"/>
        <v>138328.20000000001</v>
      </c>
      <c r="I28" s="116"/>
      <c r="J28" s="116">
        <f t="shared" si="1"/>
        <v>0</v>
      </c>
      <c r="K28" s="116"/>
      <c r="L28" s="116">
        <f t="shared" si="2"/>
        <v>0</v>
      </c>
    </row>
    <row r="29" spans="1:12" ht="18.75" x14ac:dyDescent="0.3">
      <c r="A29" s="228"/>
      <c r="B29" s="231"/>
      <c r="C29" s="133" t="s">
        <v>136</v>
      </c>
      <c r="D29" s="81">
        <v>108699.84</v>
      </c>
      <c r="E29" s="73"/>
      <c r="F29" s="117"/>
      <c r="G29" s="116"/>
      <c r="H29" s="116">
        <f t="shared" si="0"/>
        <v>108699.84</v>
      </c>
      <c r="I29" s="116"/>
      <c r="J29" s="116">
        <f t="shared" si="1"/>
        <v>0</v>
      </c>
      <c r="K29" s="116"/>
      <c r="L29" s="116">
        <f t="shared" si="2"/>
        <v>0</v>
      </c>
    </row>
    <row r="30" spans="1:12" ht="18.75" x14ac:dyDescent="0.3">
      <c r="A30" s="228"/>
      <c r="B30" s="231"/>
      <c r="C30" s="133" t="s">
        <v>135</v>
      </c>
      <c r="D30" s="81">
        <v>1315000</v>
      </c>
      <c r="E30" s="73"/>
      <c r="F30" s="117"/>
      <c r="G30" s="116">
        <v>716049</v>
      </c>
      <c r="H30" s="116">
        <f t="shared" si="0"/>
        <v>2031049</v>
      </c>
      <c r="I30" s="116"/>
      <c r="J30" s="116">
        <f t="shared" si="1"/>
        <v>0</v>
      </c>
      <c r="K30" s="116"/>
      <c r="L30" s="116">
        <f t="shared" si="2"/>
        <v>0</v>
      </c>
    </row>
    <row r="31" spans="1:12" ht="30.75" x14ac:dyDescent="0.3">
      <c r="A31" s="228"/>
      <c r="B31" s="231"/>
      <c r="C31" s="133" t="s">
        <v>134</v>
      </c>
      <c r="D31" s="81">
        <v>4502000</v>
      </c>
      <c r="E31" s="73"/>
      <c r="F31" s="117"/>
      <c r="G31" s="116"/>
      <c r="H31" s="116">
        <f t="shared" si="0"/>
        <v>4502000</v>
      </c>
      <c r="I31" s="116"/>
      <c r="J31" s="116">
        <f t="shared" si="1"/>
        <v>0</v>
      </c>
      <c r="K31" s="116"/>
      <c r="L31" s="116">
        <f t="shared" si="2"/>
        <v>0</v>
      </c>
    </row>
    <row r="32" spans="1:12" ht="30" customHeight="1" x14ac:dyDescent="0.3">
      <c r="A32" s="228"/>
      <c r="B32" s="231"/>
      <c r="C32" s="133" t="s">
        <v>133</v>
      </c>
      <c r="D32" s="81">
        <v>486000</v>
      </c>
      <c r="E32" s="73"/>
      <c r="F32" s="117"/>
      <c r="G32" s="116"/>
      <c r="H32" s="116">
        <f t="shared" si="0"/>
        <v>486000</v>
      </c>
      <c r="I32" s="116"/>
      <c r="J32" s="116">
        <f t="shared" si="1"/>
        <v>0</v>
      </c>
      <c r="K32" s="116"/>
      <c r="L32" s="116">
        <f t="shared" si="2"/>
        <v>0</v>
      </c>
    </row>
    <row r="33" spans="1:12" ht="45.75" x14ac:dyDescent="0.3">
      <c r="A33" s="228"/>
      <c r="B33" s="231"/>
      <c r="C33" s="133" t="s">
        <v>132</v>
      </c>
      <c r="D33" s="81">
        <v>1651010</v>
      </c>
      <c r="E33" s="73"/>
      <c r="F33" s="117"/>
      <c r="G33" s="116"/>
      <c r="H33" s="116">
        <f t="shared" si="0"/>
        <v>1651010</v>
      </c>
      <c r="I33" s="116"/>
      <c r="J33" s="116">
        <f t="shared" si="1"/>
        <v>0</v>
      </c>
      <c r="K33" s="116"/>
      <c r="L33" s="116">
        <f t="shared" si="2"/>
        <v>0</v>
      </c>
    </row>
    <row r="34" spans="1:12" ht="30.75" x14ac:dyDescent="0.3">
      <c r="A34" s="228"/>
      <c r="B34" s="231"/>
      <c r="C34" s="133" t="s">
        <v>158</v>
      </c>
      <c r="D34" s="81">
        <v>1313371.27</v>
      </c>
      <c r="E34" s="73"/>
      <c r="F34" s="117"/>
      <c r="G34" s="116"/>
      <c r="H34" s="116">
        <f t="shared" si="0"/>
        <v>1313371.27</v>
      </c>
      <c r="I34" s="116"/>
      <c r="J34" s="116">
        <f t="shared" si="1"/>
        <v>0</v>
      </c>
      <c r="K34" s="116"/>
      <c r="L34" s="116">
        <f t="shared" si="2"/>
        <v>0</v>
      </c>
    </row>
    <row r="35" spans="1:12" ht="18.75" x14ac:dyDescent="0.3">
      <c r="A35" s="228"/>
      <c r="B35" s="231"/>
      <c r="C35" s="133" t="s">
        <v>131</v>
      </c>
      <c r="D35" s="81">
        <v>2012280</v>
      </c>
      <c r="E35" s="73"/>
      <c r="F35" s="117"/>
      <c r="G35" s="116"/>
      <c r="H35" s="116">
        <f t="shared" si="0"/>
        <v>2012280</v>
      </c>
      <c r="I35" s="116"/>
      <c r="J35" s="116">
        <f t="shared" si="1"/>
        <v>0</v>
      </c>
      <c r="K35" s="116"/>
      <c r="L35" s="116">
        <f t="shared" si="2"/>
        <v>0</v>
      </c>
    </row>
    <row r="36" spans="1:12" ht="30.75" x14ac:dyDescent="0.3">
      <c r="A36" s="228"/>
      <c r="B36" s="231"/>
      <c r="C36" s="133" t="s">
        <v>130</v>
      </c>
      <c r="D36" s="81">
        <v>325760</v>
      </c>
      <c r="E36" s="73"/>
      <c r="F36" s="117"/>
      <c r="G36" s="116"/>
      <c r="H36" s="116">
        <f t="shared" si="0"/>
        <v>325760</v>
      </c>
      <c r="I36" s="116"/>
      <c r="J36" s="116">
        <f t="shared" si="1"/>
        <v>0</v>
      </c>
      <c r="K36" s="116"/>
      <c r="L36" s="116">
        <f t="shared" si="2"/>
        <v>0</v>
      </c>
    </row>
    <row r="37" spans="1:12" ht="18.75" x14ac:dyDescent="0.3">
      <c r="A37" s="228"/>
      <c r="B37" s="231"/>
      <c r="C37" s="133" t="s">
        <v>129</v>
      </c>
      <c r="D37" s="81">
        <v>124070</v>
      </c>
      <c r="E37" s="73"/>
      <c r="F37" s="117"/>
      <c r="G37" s="116"/>
      <c r="H37" s="116">
        <f t="shared" si="0"/>
        <v>124070</v>
      </c>
      <c r="I37" s="116"/>
      <c r="J37" s="116">
        <f t="shared" si="1"/>
        <v>0</v>
      </c>
      <c r="K37" s="116"/>
      <c r="L37" s="116">
        <f t="shared" si="2"/>
        <v>0</v>
      </c>
    </row>
    <row r="38" spans="1:12" ht="32.25" x14ac:dyDescent="0.3">
      <c r="A38" s="228"/>
      <c r="B38" s="231"/>
      <c r="C38" s="132" t="s">
        <v>128</v>
      </c>
      <c r="D38" s="81">
        <v>269920</v>
      </c>
      <c r="E38" s="73"/>
      <c r="F38" s="117"/>
      <c r="G38" s="116"/>
      <c r="H38" s="116">
        <f t="shared" si="0"/>
        <v>269920</v>
      </c>
      <c r="I38" s="116"/>
      <c r="J38" s="116">
        <f t="shared" si="1"/>
        <v>0</v>
      </c>
      <c r="K38" s="116"/>
      <c r="L38" s="116">
        <f t="shared" si="2"/>
        <v>0</v>
      </c>
    </row>
    <row r="39" spans="1:12" ht="32.25" x14ac:dyDescent="0.3">
      <c r="A39" s="228"/>
      <c r="B39" s="231"/>
      <c r="C39" s="132" t="s">
        <v>127</v>
      </c>
      <c r="D39" s="81">
        <v>253315</v>
      </c>
      <c r="E39" s="73"/>
      <c r="F39" s="117"/>
      <c r="G39" s="116"/>
      <c r="H39" s="116">
        <f t="shared" si="0"/>
        <v>253315</v>
      </c>
      <c r="I39" s="116"/>
      <c r="J39" s="116">
        <f t="shared" si="1"/>
        <v>0</v>
      </c>
      <c r="K39" s="116"/>
      <c r="L39" s="116">
        <f t="shared" si="2"/>
        <v>0</v>
      </c>
    </row>
    <row r="40" spans="1:12" ht="32.25" x14ac:dyDescent="0.3">
      <c r="A40" s="228"/>
      <c r="B40" s="231"/>
      <c r="C40" s="135" t="s">
        <v>126</v>
      </c>
      <c r="D40" s="81">
        <v>314615</v>
      </c>
      <c r="E40" s="73"/>
      <c r="F40" s="117"/>
      <c r="G40" s="116"/>
      <c r="H40" s="116">
        <f t="shared" si="0"/>
        <v>314615</v>
      </c>
      <c r="I40" s="116"/>
      <c r="J40" s="116">
        <f t="shared" si="1"/>
        <v>0</v>
      </c>
      <c r="K40" s="116"/>
      <c r="L40" s="116">
        <f t="shared" si="2"/>
        <v>0</v>
      </c>
    </row>
    <row r="41" spans="1:12" ht="18.75" x14ac:dyDescent="0.3">
      <c r="A41" s="228"/>
      <c r="B41" s="231"/>
      <c r="C41" s="132" t="s">
        <v>125</v>
      </c>
      <c r="D41" s="81">
        <v>311237</v>
      </c>
      <c r="E41" s="73"/>
      <c r="F41" s="117"/>
      <c r="G41" s="116"/>
      <c r="H41" s="116">
        <f t="shared" si="0"/>
        <v>311237</v>
      </c>
      <c r="I41" s="116"/>
      <c r="J41" s="116">
        <f t="shared" si="1"/>
        <v>0</v>
      </c>
      <c r="K41" s="116"/>
      <c r="L41" s="116">
        <f t="shared" si="2"/>
        <v>0</v>
      </c>
    </row>
    <row r="42" spans="1:12" ht="18.75" x14ac:dyDescent="0.3">
      <c r="A42" s="228"/>
      <c r="B42" s="231"/>
      <c r="C42" s="132" t="s">
        <v>124</v>
      </c>
      <c r="D42" s="81">
        <f>28437986.4-38.37</f>
        <v>28437948.029999997</v>
      </c>
      <c r="E42" s="73"/>
      <c r="F42" s="117"/>
      <c r="G42" s="116">
        <f>-G51-G52-G53-G54-G55-G56-G57-G30-G58</f>
        <v>-9225855</v>
      </c>
      <c r="H42" s="116">
        <f>D42+G42</f>
        <v>19212093.029999997</v>
      </c>
      <c r="I42" s="116"/>
      <c r="J42" s="116">
        <f t="shared" si="1"/>
        <v>0</v>
      </c>
      <c r="K42" s="116"/>
      <c r="L42" s="116">
        <f t="shared" si="2"/>
        <v>0</v>
      </c>
    </row>
    <row r="43" spans="1:12" ht="32.25" x14ac:dyDescent="0.3">
      <c r="A43" s="228"/>
      <c r="B43" s="231"/>
      <c r="C43" s="132" t="s">
        <v>118</v>
      </c>
      <c r="D43" s="92"/>
      <c r="E43" s="81">
        <v>124476.76</v>
      </c>
      <c r="F43" s="117"/>
      <c r="G43" s="116"/>
      <c r="H43" s="116">
        <f t="shared" si="0"/>
        <v>0</v>
      </c>
      <c r="I43" s="116"/>
      <c r="J43" s="116">
        <f t="shared" si="1"/>
        <v>124476.76</v>
      </c>
      <c r="K43" s="116"/>
      <c r="L43" s="116">
        <f t="shared" si="2"/>
        <v>0</v>
      </c>
    </row>
    <row r="44" spans="1:12" ht="18.75" x14ac:dyDescent="0.3">
      <c r="A44" s="228"/>
      <c r="B44" s="231"/>
      <c r="C44" s="132" t="s">
        <v>119</v>
      </c>
      <c r="D44" s="92"/>
      <c r="E44" s="81">
        <v>98000</v>
      </c>
      <c r="F44" s="117"/>
      <c r="G44" s="116"/>
      <c r="H44" s="116">
        <f t="shared" si="0"/>
        <v>0</v>
      </c>
      <c r="I44" s="116"/>
      <c r="J44" s="116">
        <f t="shared" si="1"/>
        <v>98000</v>
      </c>
      <c r="K44" s="116"/>
      <c r="L44" s="116">
        <f t="shared" si="2"/>
        <v>0</v>
      </c>
    </row>
    <row r="45" spans="1:12" ht="18.75" x14ac:dyDescent="0.3">
      <c r="A45" s="228"/>
      <c r="B45" s="231"/>
      <c r="C45" s="132" t="s">
        <v>120</v>
      </c>
      <c r="D45" s="92"/>
      <c r="E45" s="81">
        <v>95550</v>
      </c>
      <c r="F45" s="117"/>
      <c r="G45" s="116"/>
      <c r="H45" s="116">
        <f t="shared" si="0"/>
        <v>0</v>
      </c>
      <c r="I45" s="116"/>
      <c r="J45" s="116">
        <f t="shared" si="1"/>
        <v>95550</v>
      </c>
      <c r="K45" s="116"/>
      <c r="L45" s="116">
        <f t="shared" si="2"/>
        <v>0</v>
      </c>
    </row>
    <row r="46" spans="1:12" ht="36.75" customHeight="1" x14ac:dyDescent="0.3">
      <c r="A46" s="228"/>
      <c r="B46" s="231"/>
      <c r="C46" s="132" t="s">
        <v>121</v>
      </c>
      <c r="D46" s="92"/>
      <c r="E46" s="81">
        <v>853000</v>
      </c>
      <c r="F46" s="117"/>
      <c r="G46" s="116"/>
      <c r="H46" s="116">
        <f t="shared" si="0"/>
        <v>0</v>
      </c>
      <c r="I46" s="116"/>
      <c r="J46" s="116">
        <f t="shared" si="1"/>
        <v>853000</v>
      </c>
      <c r="K46" s="116"/>
      <c r="L46" s="116">
        <f t="shared" si="2"/>
        <v>0</v>
      </c>
    </row>
    <row r="47" spans="1:12" ht="32.25" x14ac:dyDescent="0.3">
      <c r="A47" s="228"/>
      <c r="B47" s="231"/>
      <c r="C47" s="132" t="s">
        <v>122</v>
      </c>
      <c r="D47" s="92"/>
      <c r="E47" s="81">
        <v>1778942.44</v>
      </c>
      <c r="F47" s="117"/>
      <c r="G47" s="116"/>
      <c r="H47" s="116">
        <f t="shared" si="0"/>
        <v>0</v>
      </c>
      <c r="I47" s="116"/>
      <c r="J47" s="116">
        <f t="shared" si="1"/>
        <v>1778942.44</v>
      </c>
      <c r="K47" s="116"/>
      <c r="L47" s="116">
        <f t="shared" si="2"/>
        <v>0</v>
      </c>
    </row>
    <row r="48" spans="1:12" ht="32.25" x14ac:dyDescent="0.3">
      <c r="A48" s="228"/>
      <c r="B48" s="231"/>
      <c r="C48" s="132" t="s">
        <v>123</v>
      </c>
      <c r="D48" s="92"/>
      <c r="E48" s="73"/>
      <c r="F48" s="118">
        <v>228676</v>
      </c>
      <c r="G48" s="116"/>
      <c r="H48" s="116">
        <f t="shared" si="0"/>
        <v>0</v>
      </c>
      <c r="I48" s="116"/>
      <c r="J48" s="116">
        <f t="shared" si="1"/>
        <v>0</v>
      </c>
      <c r="K48" s="116"/>
      <c r="L48" s="116">
        <f t="shared" si="2"/>
        <v>228676</v>
      </c>
    </row>
    <row r="49" spans="1:12" ht="18.75" x14ac:dyDescent="0.3">
      <c r="A49" s="228"/>
      <c r="B49" s="231"/>
      <c r="C49" s="136" t="s">
        <v>195</v>
      </c>
      <c r="D49" s="92"/>
      <c r="E49" s="73"/>
      <c r="F49" s="118">
        <v>465371.98</v>
      </c>
      <c r="G49" s="116"/>
      <c r="H49" s="116">
        <f t="shared" si="0"/>
        <v>0</v>
      </c>
      <c r="I49" s="116"/>
      <c r="J49" s="116">
        <f t="shared" si="1"/>
        <v>0</v>
      </c>
      <c r="K49" s="116"/>
      <c r="L49" s="116">
        <f t="shared" si="2"/>
        <v>465371.98</v>
      </c>
    </row>
    <row r="50" spans="1:12" ht="18.75" x14ac:dyDescent="0.3">
      <c r="A50" s="229"/>
      <c r="B50" s="232"/>
      <c r="C50" s="137" t="s">
        <v>155</v>
      </c>
      <c r="D50" s="92"/>
      <c r="E50" s="73"/>
      <c r="F50" s="118">
        <f>736471.76+80.26</f>
        <v>736552.02</v>
      </c>
      <c r="G50" s="116"/>
      <c r="H50" s="116">
        <f t="shared" si="0"/>
        <v>0</v>
      </c>
      <c r="I50" s="116"/>
      <c r="J50" s="116">
        <f t="shared" si="1"/>
        <v>0</v>
      </c>
      <c r="K50" s="116"/>
      <c r="L50" s="116">
        <f t="shared" si="2"/>
        <v>736552.02</v>
      </c>
    </row>
    <row r="51" spans="1:12" ht="18.75" x14ac:dyDescent="0.3">
      <c r="A51" s="103"/>
      <c r="B51" s="138"/>
      <c r="C51" s="137" t="s">
        <v>188</v>
      </c>
      <c r="D51" s="92"/>
      <c r="E51" s="73"/>
      <c r="F51" s="118"/>
      <c r="G51" s="116">
        <v>165000</v>
      </c>
      <c r="H51" s="116">
        <v>165000</v>
      </c>
      <c r="I51" s="116"/>
      <c r="J51" s="116"/>
      <c r="K51" s="116"/>
      <c r="L51" s="116"/>
    </row>
    <row r="52" spans="1:12" ht="31.5" x14ac:dyDescent="0.3">
      <c r="A52" s="103"/>
      <c r="B52" s="138"/>
      <c r="C52" s="137" t="s">
        <v>189</v>
      </c>
      <c r="D52" s="92"/>
      <c r="E52" s="73"/>
      <c r="F52" s="118"/>
      <c r="G52" s="116">
        <v>2108379</v>
      </c>
      <c r="H52" s="116">
        <f>G52</f>
        <v>2108379</v>
      </c>
      <c r="I52" s="116"/>
      <c r="J52" s="116"/>
      <c r="K52" s="116"/>
      <c r="L52" s="116"/>
    </row>
    <row r="53" spans="1:12" ht="18.75" x14ac:dyDescent="0.3">
      <c r="A53" s="103"/>
      <c r="B53" s="138"/>
      <c r="C53" s="139" t="s">
        <v>190</v>
      </c>
      <c r="D53" s="92"/>
      <c r="E53" s="73"/>
      <c r="F53" s="118"/>
      <c r="G53" s="142">
        <v>1183028</v>
      </c>
      <c r="H53" s="116">
        <f t="shared" ref="H53:H58" si="3">G53</f>
        <v>1183028</v>
      </c>
      <c r="I53" s="116"/>
      <c r="J53" s="116"/>
      <c r="K53" s="116"/>
      <c r="L53" s="116"/>
    </row>
    <row r="54" spans="1:12" ht="18.75" x14ac:dyDescent="0.3">
      <c r="A54" s="103"/>
      <c r="B54" s="138"/>
      <c r="C54" s="139" t="s">
        <v>191</v>
      </c>
      <c r="D54" s="92"/>
      <c r="E54" s="73"/>
      <c r="F54" s="118"/>
      <c r="G54" s="142">
        <v>2193620</v>
      </c>
      <c r="H54" s="116">
        <f t="shared" si="3"/>
        <v>2193620</v>
      </c>
      <c r="I54" s="116"/>
      <c r="J54" s="116"/>
      <c r="K54" s="116"/>
      <c r="L54" s="116"/>
    </row>
    <row r="55" spans="1:12" ht="18.75" x14ac:dyDescent="0.3">
      <c r="A55" s="103"/>
      <c r="B55" s="138"/>
      <c r="C55" s="139" t="s">
        <v>192</v>
      </c>
      <c r="D55" s="92"/>
      <c r="E55" s="73"/>
      <c r="F55" s="118"/>
      <c r="G55" s="142">
        <v>1466337</v>
      </c>
      <c r="H55" s="116">
        <f t="shared" si="3"/>
        <v>1466337</v>
      </c>
      <c r="I55" s="116"/>
      <c r="J55" s="116"/>
      <c r="K55" s="116"/>
      <c r="L55" s="116"/>
    </row>
    <row r="56" spans="1:12" ht="18.75" x14ac:dyDescent="0.3">
      <c r="A56" s="103"/>
      <c r="B56" s="140"/>
      <c r="C56" s="141" t="s">
        <v>193</v>
      </c>
      <c r="D56" s="92"/>
      <c r="E56" s="73"/>
      <c r="F56" s="118"/>
      <c r="G56" s="142">
        <v>1192513</v>
      </c>
      <c r="H56" s="116">
        <f t="shared" si="3"/>
        <v>1192513</v>
      </c>
      <c r="I56" s="116"/>
      <c r="J56" s="116"/>
      <c r="K56" s="116"/>
      <c r="L56" s="116"/>
    </row>
    <row r="57" spans="1:12" ht="18.75" x14ac:dyDescent="0.3">
      <c r="A57" s="103"/>
      <c r="B57" s="140"/>
      <c r="C57" s="141" t="s">
        <v>194</v>
      </c>
      <c r="D57" s="92"/>
      <c r="E57" s="73"/>
      <c r="F57" s="118"/>
      <c r="G57" s="142">
        <v>154147</v>
      </c>
      <c r="H57" s="116">
        <f t="shared" si="3"/>
        <v>154147</v>
      </c>
      <c r="I57" s="116"/>
      <c r="J57" s="116"/>
      <c r="K57" s="116"/>
      <c r="L57" s="116"/>
    </row>
    <row r="58" spans="1:12" ht="18.75" x14ac:dyDescent="0.3">
      <c r="A58" s="102"/>
      <c r="B58" s="102"/>
      <c r="C58" s="141" t="s">
        <v>197</v>
      </c>
      <c r="D58" s="92"/>
      <c r="E58" s="73"/>
      <c r="F58" s="118"/>
      <c r="G58" s="142">
        <v>46782</v>
      </c>
      <c r="H58" s="116">
        <f t="shared" si="3"/>
        <v>46782</v>
      </c>
      <c r="I58" s="116"/>
      <c r="J58" s="116"/>
      <c r="K58" s="116"/>
      <c r="L58" s="116"/>
    </row>
    <row r="59" spans="1:12" ht="60.75" customHeight="1" x14ac:dyDescent="0.25">
      <c r="A59" s="233" t="s">
        <v>56</v>
      </c>
      <c r="B59" s="233"/>
      <c r="C59" s="220"/>
      <c r="D59" s="106">
        <f>SUM(D10:D42)+D43+D44+D45+D46+D47+D48+D49+D50</f>
        <v>73644730.799999997</v>
      </c>
      <c r="E59" s="106">
        <f>SUM(E10:E42)+E43+E44+E45+E46+E47+E48+E49+E50</f>
        <v>2949969.2</v>
      </c>
      <c r="F59" s="118">
        <f>SUM(F10:F42)+F43+F44+F45+F46+F47+F48+F49+F50</f>
        <v>1430600</v>
      </c>
      <c r="G59" s="118">
        <f>G57+G56+G55+G54+G53+G52+G51+G30+G58</f>
        <v>9225855</v>
      </c>
      <c r="H59" s="118">
        <f>SUM(H10:H42)+H43+H44+H45+H46+H47+H48+H49+H50+H51+H52+H53+H54+H55+H56+H57+H58</f>
        <v>73644730.799999997</v>
      </c>
      <c r="I59" s="118">
        <f>SUM(I10:I42)+I43+I44+I45+I46+I47+I48+I49+I50</f>
        <v>0</v>
      </c>
      <c r="J59" s="118">
        <f>SUM(J10:J42)+J43+J44+J45+J46+J47+J48+J49+J50</f>
        <v>2949969.2</v>
      </c>
      <c r="K59" s="118">
        <f>SUM(K10:K42)+K43+K44+K45+K46+K47+K48+K49+K50</f>
        <v>0</v>
      </c>
      <c r="L59" s="118">
        <f>SUM(L10:L42)+L43+L44+L45+L46+L47+L48+L49+L50</f>
        <v>1430600</v>
      </c>
    </row>
    <row r="60" spans="1:12" ht="78.75" x14ac:dyDescent="0.3">
      <c r="A60" s="75" t="s">
        <v>117</v>
      </c>
      <c r="B60" s="76" t="s">
        <v>30</v>
      </c>
      <c r="C60" s="128" t="s">
        <v>113</v>
      </c>
      <c r="D60" s="82">
        <v>500000</v>
      </c>
      <c r="E60" s="72"/>
      <c r="F60" s="117"/>
      <c r="G60" s="116"/>
      <c r="H60" s="116">
        <f t="shared" si="0"/>
        <v>500000</v>
      </c>
      <c r="I60" s="116"/>
      <c r="J60" s="116">
        <f t="shared" si="1"/>
        <v>0</v>
      </c>
      <c r="K60" s="116"/>
      <c r="L60" s="116">
        <f t="shared" si="2"/>
        <v>0</v>
      </c>
    </row>
    <row r="61" spans="1:12" ht="47.25" x14ac:dyDescent="0.3">
      <c r="A61" s="75"/>
      <c r="B61" s="76"/>
      <c r="C61" s="128" t="s">
        <v>178</v>
      </c>
      <c r="D61" s="82"/>
      <c r="E61" s="72"/>
      <c r="F61" s="117"/>
      <c r="G61" s="116">
        <v>13090500</v>
      </c>
      <c r="H61" s="116">
        <f t="shared" si="0"/>
        <v>13090500</v>
      </c>
      <c r="I61" s="116"/>
      <c r="J61" s="116">
        <f t="shared" si="1"/>
        <v>0</v>
      </c>
      <c r="K61" s="116"/>
      <c r="L61" s="116">
        <f t="shared" si="2"/>
        <v>0</v>
      </c>
    </row>
    <row r="62" spans="1:12" ht="31.5" x14ac:dyDescent="0.3">
      <c r="A62" s="75"/>
      <c r="B62" s="76"/>
      <c r="C62" s="128" t="s">
        <v>179</v>
      </c>
      <c r="D62" s="82"/>
      <c r="E62" s="72"/>
      <c r="F62" s="117"/>
      <c r="G62" s="116">
        <v>992000</v>
      </c>
      <c r="H62" s="116">
        <f t="shared" si="0"/>
        <v>992000</v>
      </c>
      <c r="I62" s="116"/>
      <c r="J62" s="116">
        <f t="shared" si="1"/>
        <v>0</v>
      </c>
      <c r="K62" s="116"/>
      <c r="L62" s="116">
        <f t="shared" si="2"/>
        <v>0</v>
      </c>
    </row>
    <row r="63" spans="1:12" ht="43.5" customHeight="1" x14ac:dyDescent="0.25">
      <c r="A63" s="234" t="s">
        <v>57</v>
      </c>
      <c r="B63" s="234"/>
      <c r="C63" s="234"/>
      <c r="D63" s="107">
        <f>D60+D61+D62</f>
        <v>500000</v>
      </c>
      <c r="E63" s="107">
        <f t="shared" ref="E63:L63" si="4">E60+E61+E62</f>
        <v>0</v>
      </c>
      <c r="F63" s="120">
        <f t="shared" si="4"/>
        <v>0</v>
      </c>
      <c r="G63" s="120">
        <f t="shared" si="4"/>
        <v>14082500</v>
      </c>
      <c r="H63" s="120">
        <f t="shared" si="4"/>
        <v>14582500</v>
      </c>
      <c r="I63" s="120">
        <f t="shared" si="4"/>
        <v>0</v>
      </c>
      <c r="J63" s="120">
        <f t="shared" si="4"/>
        <v>0</v>
      </c>
      <c r="K63" s="120">
        <f t="shared" si="4"/>
        <v>0</v>
      </c>
      <c r="L63" s="120">
        <f t="shared" si="4"/>
        <v>0</v>
      </c>
    </row>
    <row r="64" spans="1:12" ht="31.5" x14ac:dyDescent="0.3">
      <c r="A64" s="191" t="s">
        <v>53</v>
      </c>
      <c r="B64" s="202" t="s">
        <v>59</v>
      </c>
      <c r="C64" s="128" t="s">
        <v>182</v>
      </c>
      <c r="D64" s="82">
        <v>450075</v>
      </c>
      <c r="E64" s="72">
        <v>320611.52</v>
      </c>
      <c r="F64" s="117"/>
      <c r="G64" s="116"/>
      <c r="H64" s="116">
        <f t="shared" si="0"/>
        <v>450075</v>
      </c>
      <c r="I64" s="116"/>
      <c r="J64" s="116">
        <f t="shared" si="1"/>
        <v>320611.52</v>
      </c>
      <c r="K64" s="116"/>
      <c r="L64" s="116">
        <f t="shared" si="2"/>
        <v>0</v>
      </c>
    </row>
    <row r="65" spans="1:12" ht="31.5" x14ac:dyDescent="0.3">
      <c r="A65" s="229"/>
      <c r="B65" s="229"/>
      <c r="C65" s="128" t="s">
        <v>181</v>
      </c>
      <c r="D65" s="82">
        <v>99925</v>
      </c>
      <c r="E65" s="72"/>
      <c r="F65" s="117"/>
      <c r="G65" s="116"/>
      <c r="H65" s="116">
        <f t="shared" si="0"/>
        <v>99925</v>
      </c>
      <c r="I65" s="116"/>
      <c r="J65" s="116">
        <f t="shared" si="1"/>
        <v>0</v>
      </c>
      <c r="K65" s="116"/>
      <c r="L65" s="116">
        <f t="shared" si="2"/>
        <v>0</v>
      </c>
    </row>
    <row r="66" spans="1:12" ht="31.5" x14ac:dyDescent="0.3">
      <c r="A66" s="103"/>
      <c r="B66" s="103"/>
      <c r="C66" s="128" t="s">
        <v>180</v>
      </c>
      <c r="D66" s="82"/>
      <c r="E66" s="72"/>
      <c r="F66" s="117"/>
      <c r="G66" s="116"/>
      <c r="H66" s="116">
        <f t="shared" si="0"/>
        <v>0</v>
      </c>
      <c r="I66" s="116">
        <v>177200</v>
      </c>
      <c r="J66" s="116">
        <f t="shared" si="1"/>
        <v>177200</v>
      </c>
      <c r="K66" s="116"/>
      <c r="L66" s="116">
        <f t="shared" si="2"/>
        <v>0</v>
      </c>
    </row>
    <row r="67" spans="1:12" ht="63" x14ac:dyDescent="0.3">
      <c r="A67" s="103"/>
      <c r="B67" s="103"/>
      <c r="C67" s="128" t="s">
        <v>183</v>
      </c>
      <c r="D67" s="82"/>
      <c r="E67" s="72"/>
      <c r="F67" s="117"/>
      <c r="G67" s="116"/>
      <c r="H67" s="116">
        <f t="shared" si="0"/>
        <v>0</v>
      </c>
      <c r="I67" s="116"/>
      <c r="J67" s="116">
        <f t="shared" si="1"/>
        <v>0</v>
      </c>
      <c r="K67" s="7">
        <f>180400-22</f>
        <v>180378</v>
      </c>
      <c r="L67" s="116">
        <f t="shared" si="2"/>
        <v>180378</v>
      </c>
    </row>
    <row r="68" spans="1:12" ht="94.5" x14ac:dyDescent="0.3">
      <c r="A68" s="103"/>
      <c r="B68" s="103"/>
      <c r="C68" s="128" t="s">
        <v>184</v>
      </c>
      <c r="D68" s="82"/>
      <c r="E68" s="72"/>
      <c r="F68" s="117"/>
      <c r="G68" s="116"/>
      <c r="H68" s="116">
        <f t="shared" si="0"/>
        <v>0</v>
      </c>
      <c r="I68" s="116"/>
      <c r="J68" s="116">
        <f t="shared" si="1"/>
        <v>0</v>
      </c>
      <c r="K68" s="7">
        <v>454622</v>
      </c>
      <c r="L68" s="116">
        <f t="shared" si="2"/>
        <v>454622</v>
      </c>
    </row>
    <row r="69" spans="1:12" ht="30.75" customHeight="1" x14ac:dyDescent="0.25">
      <c r="A69" s="220" t="s">
        <v>159</v>
      </c>
      <c r="B69" s="220"/>
      <c r="C69" s="220"/>
      <c r="D69" s="106">
        <f>D65+D64+D66+D67+D68</f>
        <v>550000</v>
      </c>
      <c r="E69" s="106">
        <f t="shared" ref="E69:L69" si="5">E65+E64+E66+E67+E68</f>
        <v>320611.52</v>
      </c>
      <c r="F69" s="118">
        <f t="shared" si="5"/>
        <v>0</v>
      </c>
      <c r="G69" s="118">
        <f t="shared" si="5"/>
        <v>0</v>
      </c>
      <c r="H69" s="118">
        <f t="shared" si="5"/>
        <v>550000</v>
      </c>
      <c r="I69" s="118">
        <f t="shared" si="5"/>
        <v>177200</v>
      </c>
      <c r="J69" s="118">
        <f t="shared" si="5"/>
        <v>497811.52</v>
      </c>
      <c r="K69" s="118">
        <f t="shared" si="5"/>
        <v>635000</v>
      </c>
      <c r="L69" s="118">
        <f t="shared" si="5"/>
        <v>635000</v>
      </c>
    </row>
    <row r="70" spans="1:12" ht="63" x14ac:dyDescent="0.3">
      <c r="A70" s="59" t="s">
        <v>58</v>
      </c>
      <c r="B70" s="42" t="s">
        <v>55</v>
      </c>
      <c r="C70" s="128" t="s">
        <v>157</v>
      </c>
      <c r="D70" s="82">
        <f>276358.68+300144.1+79048.79</f>
        <v>655551.57000000007</v>
      </c>
      <c r="E70" s="72"/>
      <c r="F70" s="117"/>
      <c r="G70" s="116"/>
      <c r="H70" s="116">
        <f t="shared" si="0"/>
        <v>655551.57000000007</v>
      </c>
      <c r="J70" s="116">
        <f t="shared" si="1"/>
        <v>0</v>
      </c>
      <c r="K70" s="116">
        <v>949800</v>
      </c>
      <c r="L70" s="116">
        <f t="shared" si="2"/>
        <v>949800</v>
      </c>
    </row>
    <row r="71" spans="1:12" ht="37.5" customHeight="1" x14ac:dyDescent="0.25">
      <c r="A71" s="220" t="s">
        <v>99</v>
      </c>
      <c r="B71" s="220"/>
      <c r="C71" s="220"/>
      <c r="D71" s="106">
        <f>D70</f>
        <v>655551.57000000007</v>
      </c>
      <c r="E71" s="106">
        <f t="shared" ref="E71:L71" si="6">E70</f>
        <v>0</v>
      </c>
      <c r="F71" s="118">
        <f t="shared" si="6"/>
        <v>0</v>
      </c>
      <c r="G71" s="118">
        <f t="shared" si="6"/>
        <v>0</v>
      </c>
      <c r="H71" s="118">
        <f t="shared" si="6"/>
        <v>655551.57000000007</v>
      </c>
      <c r="I71" s="118">
        <f t="shared" si="6"/>
        <v>0</v>
      </c>
      <c r="J71" s="118">
        <f t="shared" si="6"/>
        <v>0</v>
      </c>
      <c r="K71" s="118">
        <f t="shared" si="6"/>
        <v>949800</v>
      </c>
      <c r="L71" s="118">
        <f t="shared" si="6"/>
        <v>949800</v>
      </c>
    </row>
    <row r="72" spans="1:12" ht="63" x14ac:dyDescent="0.3">
      <c r="A72" s="104">
        <v>5</v>
      </c>
      <c r="B72" s="105" t="s">
        <v>173</v>
      </c>
      <c r="C72" s="129" t="s">
        <v>174</v>
      </c>
      <c r="D72" s="81"/>
      <c r="E72" s="73"/>
      <c r="F72" s="117"/>
      <c r="G72" s="116"/>
      <c r="H72" s="116">
        <f t="shared" si="0"/>
        <v>0</v>
      </c>
      <c r="I72" s="116">
        <v>498200</v>
      </c>
      <c r="J72" s="116">
        <f t="shared" si="1"/>
        <v>498200</v>
      </c>
      <c r="K72" s="116"/>
      <c r="L72" s="116">
        <f t="shared" si="2"/>
        <v>0</v>
      </c>
    </row>
    <row r="73" spans="1:12" ht="47.25" x14ac:dyDescent="0.3">
      <c r="A73" s="104"/>
      <c r="B73" s="105"/>
      <c r="C73" s="129" t="s">
        <v>175</v>
      </c>
      <c r="D73" s="81"/>
      <c r="E73" s="73"/>
      <c r="F73" s="117"/>
      <c r="G73" s="116"/>
      <c r="H73" s="116">
        <f t="shared" si="0"/>
        <v>0</v>
      </c>
      <c r="I73" s="116"/>
      <c r="J73" s="116">
        <f t="shared" si="1"/>
        <v>0</v>
      </c>
      <c r="K73" s="116">
        <v>161000</v>
      </c>
      <c r="L73" s="116">
        <f t="shared" si="2"/>
        <v>161000</v>
      </c>
    </row>
    <row r="74" spans="1:12" ht="78.75" x14ac:dyDescent="0.3">
      <c r="A74" s="104"/>
      <c r="B74" s="105"/>
      <c r="C74" s="129" t="s">
        <v>176</v>
      </c>
      <c r="D74" s="81"/>
      <c r="E74" s="73"/>
      <c r="F74" s="117"/>
      <c r="G74" s="116">
        <v>138700</v>
      </c>
      <c r="H74" s="116">
        <f t="shared" si="0"/>
        <v>138700</v>
      </c>
      <c r="I74" s="116"/>
      <c r="J74" s="116">
        <f t="shared" si="1"/>
        <v>0</v>
      </c>
      <c r="K74" s="116"/>
      <c r="L74" s="116">
        <f t="shared" si="2"/>
        <v>0</v>
      </c>
    </row>
    <row r="75" spans="1:12" ht="59.25" customHeight="1" x14ac:dyDescent="0.25">
      <c r="A75" s="104"/>
      <c r="B75" s="221" t="s">
        <v>187</v>
      </c>
      <c r="C75" s="222"/>
      <c r="D75" s="106">
        <f>D74+D73+D72</f>
        <v>0</v>
      </c>
      <c r="E75" s="106">
        <f t="shared" ref="E75:L75" si="7">E74+E73+E72</f>
        <v>0</v>
      </c>
      <c r="F75" s="118">
        <f t="shared" si="7"/>
        <v>0</v>
      </c>
      <c r="G75" s="118">
        <f t="shared" si="7"/>
        <v>138700</v>
      </c>
      <c r="H75" s="118">
        <f t="shared" si="7"/>
        <v>138700</v>
      </c>
      <c r="I75" s="118">
        <f t="shared" si="7"/>
        <v>498200</v>
      </c>
      <c r="J75" s="118">
        <f t="shared" si="7"/>
        <v>498200</v>
      </c>
      <c r="K75" s="118">
        <f t="shared" si="7"/>
        <v>161000</v>
      </c>
      <c r="L75" s="118">
        <f t="shared" si="7"/>
        <v>161000</v>
      </c>
    </row>
    <row r="76" spans="1:12" ht="79.5" x14ac:dyDescent="0.3">
      <c r="A76" s="90" t="s">
        <v>196</v>
      </c>
      <c r="B76" s="91" t="s">
        <v>33</v>
      </c>
      <c r="C76" s="130" t="s">
        <v>114</v>
      </c>
      <c r="D76" s="92">
        <f>1057836.91</f>
        <v>1057836.9099999999</v>
      </c>
      <c r="E76" s="70"/>
      <c r="F76" s="117"/>
      <c r="G76" s="116">
        <v>169800</v>
      </c>
      <c r="H76" s="116">
        <f t="shared" ref="H76:H79" si="8">D76+G76</f>
        <v>1227636.9099999999</v>
      </c>
      <c r="I76" s="116"/>
      <c r="J76" s="116">
        <f t="shared" ref="J76:J79" si="9">I76+E76</f>
        <v>0</v>
      </c>
      <c r="K76" s="116"/>
      <c r="L76" s="116">
        <f t="shared" ref="L76:L79" si="10">K76+F76</f>
        <v>0</v>
      </c>
    </row>
    <row r="77" spans="1:12" ht="47.25" x14ac:dyDescent="0.3">
      <c r="A77" s="90"/>
      <c r="B77" s="91"/>
      <c r="C77" s="130" t="s">
        <v>185</v>
      </c>
      <c r="D77" s="92"/>
      <c r="E77" s="70"/>
      <c r="F77" s="117"/>
      <c r="G77" s="116"/>
      <c r="H77" s="116">
        <f t="shared" si="8"/>
        <v>0</v>
      </c>
      <c r="I77" s="116">
        <v>90000</v>
      </c>
      <c r="J77" s="116">
        <f t="shared" si="9"/>
        <v>90000</v>
      </c>
      <c r="K77" s="116"/>
      <c r="L77" s="116">
        <f t="shared" si="10"/>
        <v>0</v>
      </c>
    </row>
    <row r="78" spans="1:12" ht="63" x14ac:dyDescent="0.3">
      <c r="A78" s="90"/>
      <c r="B78" s="91"/>
      <c r="C78" s="130" t="s">
        <v>177</v>
      </c>
      <c r="D78" s="92"/>
      <c r="E78" s="70"/>
      <c r="F78" s="117"/>
      <c r="G78" s="116"/>
      <c r="H78" s="116">
        <f t="shared" si="8"/>
        <v>0</v>
      </c>
      <c r="I78" s="116"/>
      <c r="J78" s="116">
        <f t="shared" si="9"/>
        <v>0</v>
      </c>
      <c r="K78" s="116">
        <v>518300</v>
      </c>
      <c r="L78" s="116">
        <f t="shared" si="10"/>
        <v>518300</v>
      </c>
    </row>
    <row r="79" spans="1:12" ht="47.25" x14ac:dyDescent="0.3">
      <c r="A79" s="90"/>
      <c r="B79" s="91"/>
      <c r="C79" s="130" t="s">
        <v>186</v>
      </c>
      <c r="D79" s="92"/>
      <c r="E79" s="70"/>
      <c r="F79" s="117"/>
      <c r="G79" s="116">
        <v>1079900</v>
      </c>
      <c r="H79" s="116">
        <f t="shared" si="8"/>
        <v>1079900</v>
      </c>
      <c r="I79" s="116"/>
      <c r="J79" s="116">
        <f t="shared" si="9"/>
        <v>0</v>
      </c>
      <c r="K79" s="116"/>
      <c r="L79" s="116">
        <f t="shared" si="10"/>
        <v>0</v>
      </c>
    </row>
    <row r="80" spans="1:12" ht="51.75" customHeight="1" x14ac:dyDescent="0.25">
      <c r="A80" s="198" t="s">
        <v>41</v>
      </c>
      <c r="B80" s="198"/>
      <c r="C80" s="198"/>
      <c r="D80" s="107">
        <f>D79+D78+D77+D76</f>
        <v>1057836.9099999999</v>
      </c>
      <c r="E80" s="107">
        <f t="shared" ref="E80:L80" si="11">E79+E78+E77+E76</f>
        <v>0</v>
      </c>
      <c r="F80" s="120">
        <f t="shared" si="11"/>
        <v>0</v>
      </c>
      <c r="G80" s="120">
        <f t="shared" si="11"/>
        <v>1249700</v>
      </c>
      <c r="H80" s="120">
        <f t="shared" si="11"/>
        <v>2307536.91</v>
      </c>
      <c r="I80" s="120">
        <f t="shared" si="11"/>
        <v>90000</v>
      </c>
      <c r="J80" s="120">
        <f t="shared" si="11"/>
        <v>90000</v>
      </c>
      <c r="K80" s="120">
        <f t="shared" si="11"/>
        <v>518300</v>
      </c>
      <c r="L80" s="120">
        <f t="shared" si="11"/>
        <v>518300</v>
      </c>
    </row>
    <row r="81" spans="1:12" s="78" customFormat="1" ht="31.5" x14ac:dyDescent="0.25">
      <c r="A81" s="83">
        <v>7</v>
      </c>
      <c r="B81" s="77" t="s">
        <v>111</v>
      </c>
      <c r="C81" s="131" t="s">
        <v>112</v>
      </c>
      <c r="D81" s="44">
        <v>1088500</v>
      </c>
      <c r="E81" s="46"/>
      <c r="F81" s="121"/>
      <c r="G81" s="116"/>
      <c r="H81" s="116">
        <f>D81+G81</f>
        <v>1088500</v>
      </c>
      <c r="I81" s="116"/>
      <c r="J81" s="116">
        <f t="shared" ref="J81:J84" si="12">I81+E81</f>
        <v>0</v>
      </c>
      <c r="K81" s="116"/>
      <c r="L81" s="116">
        <f t="shared" ref="L81:L83" si="13">K81+F81</f>
        <v>0</v>
      </c>
    </row>
    <row r="82" spans="1:12" s="109" customFormat="1" ht="18.75" x14ac:dyDescent="0.3">
      <c r="A82" s="223" t="s">
        <v>84</v>
      </c>
      <c r="B82" s="223"/>
      <c r="C82" s="223"/>
      <c r="D82" s="108">
        <f>D80+D63+D59+D71+D69+D81</f>
        <v>77496619.279999986</v>
      </c>
      <c r="E82" s="108">
        <f>E80+E63+E59+E71+E69+E81</f>
        <v>3270580.72</v>
      </c>
      <c r="F82" s="122">
        <f>F80+F63+F59+F71+F69+F81</f>
        <v>1430600</v>
      </c>
      <c r="G82" s="122">
        <f>G80+G63+G59+G71+G69+G81</f>
        <v>24558055</v>
      </c>
      <c r="H82" s="122">
        <f>H80+H63+H59+H71+H69+H81+H75</f>
        <v>92967519.279999986</v>
      </c>
      <c r="I82" s="122">
        <f>I80+I63+I59+I71+I69+I81</f>
        <v>267200</v>
      </c>
      <c r="J82" s="122">
        <f>J80+J63+J59+J71+J69+J81</f>
        <v>3537780.72</v>
      </c>
      <c r="K82" s="122">
        <f t="shared" ref="K82" si="14">K80+K63+K59+K71+K69+K81</f>
        <v>2103100</v>
      </c>
      <c r="L82" s="122">
        <f>L80+L63+L59+L71+L69+L81+L75</f>
        <v>3694700</v>
      </c>
    </row>
    <row r="83" spans="1:12" s="109" customFormat="1" ht="33" customHeight="1" x14ac:dyDescent="0.3">
      <c r="A83" s="224" t="s">
        <v>82</v>
      </c>
      <c r="B83" s="225"/>
      <c r="C83" s="226"/>
      <c r="D83" s="213">
        <f>D82+E82</f>
        <v>80767199.999999985</v>
      </c>
      <c r="E83" s="214"/>
      <c r="F83" s="123"/>
      <c r="G83" s="124"/>
      <c r="H83" s="124">
        <f>H82+J82</f>
        <v>96505299.999999985</v>
      </c>
      <c r="I83" s="116"/>
      <c r="J83" s="116">
        <f t="shared" si="12"/>
        <v>0</v>
      </c>
      <c r="K83" s="116"/>
      <c r="L83" s="116">
        <f t="shared" si="13"/>
        <v>0</v>
      </c>
    </row>
    <row r="84" spans="1:12" ht="18.75" x14ac:dyDescent="0.3">
      <c r="A84" s="215" t="s">
        <v>83</v>
      </c>
      <c r="B84" s="216"/>
      <c r="C84" s="217"/>
      <c r="D84" s="96"/>
      <c r="E84" s="71"/>
      <c r="F84" s="125">
        <f>F82</f>
        <v>1430600</v>
      </c>
      <c r="G84" s="116"/>
      <c r="H84" s="116"/>
      <c r="I84" s="116"/>
      <c r="J84" s="116">
        <f t="shared" si="12"/>
        <v>0</v>
      </c>
      <c r="K84" s="116"/>
      <c r="L84" s="124">
        <f>L82</f>
        <v>3694700</v>
      </c>
    </row>
    <row r="85" spans="1:12" ht="23.25" x14ac:dyDescent="0.35">
      <c r="A85" s="208" t="s">
        <v>85</v>
      </c>
      <c r="B85" s="208"/>
      <c r="C85" s="208"/>
      <c r="D85" s="218"/>
      <c r="E85" s="218"/>
      <c r="F85" s="219"/>
      <c r="G85" s="126"/>
      <c r="H85" s="126"/>
    </row>
    <row r="86" spans="1:12" ht="18.75" hidden="1" x14ac:dyDescent="0.3">
      <c r="D86" s="79">
        <f>81109300+1088500</f>
        <v>82197800</v>
      </c>
    </row>
    <row r="87" spans="1:12" ht="18.75" hidden="1" x14ac:dyDescent="0.3">
      <c r="D87" s="79">
        <f>D83+F84</f>
        <v>82197799.999999985</v>
      </c>
    </row>
    <row r="88" spans="1:12" ht="18.75" hidden="1" x14ac:dyDescent="0.3">
      <c r="D88" s="79">
        <f>D86-D87</f>
        <v>0</v>
      </c>
    </row>
  </sheetData>
  <mergeCells count="23">
    <mergeCell ref="A6:F6"/>
    <mergeCell ref="A7:A8"/>
    <mergeCell ref="B7:B8"/>
    <mergeCell ref="C7:C8"/>
    <mergeCell ref="D7:D8"/>
    <mergeCell ref="E7:E8"/>
    <mergeCell ref="F7:F8"/>
    <mergeCell ref="A9:A50"/>
    <mergeCell ref="B9:B50"/>
    <mergeCell ref="A59:C59"/>
    <mergeCell ref="A63:C63"/>
    <mergeCell ref="A64:A65"/>
    <mergeCell ref="B64:B65"/>
    <mergeCell ref="D83:E83"/>
    <mergeCell ref="A84:C84"/>
    <mergeCell ref="A85:C85"/>
    <mergeCell ref="D85:F85"/>
    <mergeCell ref="A69:C69"/>
    <mergeCell ref="A71:C71"/>
    <mergeCell ref="B75:C75"/>
    <mergeCell ref="A80:C80"/>
    <mergeCell ref="A82:C82"/>
    <mergeCell ref="A83:C83"/>
  </mergeCells>
  <pageMargins left="0.70866141732283472" right="0.31496062992125984" top="0.55118110236220474" bottom="0.55118110236220474" header="0.31496062992125984" footer="0.31496062992125984"/>
  <pageSetup paperSize="9" scale="5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workbookViewId="0">
      <selection activeCell="E2" sqref="E2"/>
    </sheetView>
  </sheetViews>
  <sheetFormatPr defaultColWidth="9.140625" defaultRowHeight="84" customHeight="1" x14ac:dyDescent="0.3"/>
  <cols>
    <col min="1" max="1" width="5.7109375" style="84" customWidth="1"/>
    <col min="2" max="2" width="22" style="84" customWidth="1"/>
    <col min="3" max="3" width="32.140625" style="85" customWidth="1"/>
    <col min="4" max="4" width="22.140625" style="79" customWidth="1"/>
    <col min="5" max="5" width="21.140625" style="55" customWidth="1"/>
    <col min="6" max="6" width="23.7109375" style="7" customWidth="1"/>
    <col min="7" max="7" width="20.28515625" style="112" customWidth="1"/>
    <col min="8" max="8" width="20.140625" style="112" bestFit="1" customWidth="1"/>
    <col min="9" max="9" width="15.85546875" style="112" customWidth="1"/>
    <col min="10" max="10" width="22" style="112" customWidth="1"/>
    <col min="11" max="11" width="16" style="112" customWidth="1"/>
    <col min="12" max="12" width="18.7109375" style="112" bestFit="1" customWidth="1"/>
    <col min="13" max="16384" width="9.140625" style="84"/>
  </cols>
  <sheetData>
    <row r="1" spans="1:12" ht="13.5" customHeight="1" x14ac:dyDescent="0.3">
      <c r="E1" s="94" t="s">
        <v>160</v>
      </c>
    </row>
    <row r="2" spans="1:12" ht="18.75" customHeight="1" x14ac:dyDescent="0.3">
      <c r="E2" s="94" t="s">
        <v>1</v>
      </c>
    </row>
    <row r="3" spans="1:12" ht="19.5" customHeight="1" x14ac:dyDescent="0.3">
      <c r="E3" s="94" t="s">
        <v>2</v>
      </c>
    </row>
    <row r="4" spans="1:12" ht="20.25" customHeight="1" x14ac:dyDescent="0.3">
      <c r="E4" s="94" t="s">
        <v>3</v>
      </c>
    </row>
    <row r="5" spans="1:12" ht="24.75" customHeight="1" x14ac:dyDescent="0.3">
      <c r="E5" s="94" t="s">
        <v>166</v>
      </c>
    </row>
    <row r="6" spans="1:12" ht="84" customHeight="1" x14ac:dyDescent="0.3">
      <c r="A6" s="235" t="s">
        <v>115</v>
      </c>
      <c r="B6" s="235"/>
      <c r="C6" s="235"/>
      <c r="D6" s="235"/>
      <c r="E6" s="235"/>
      <c r="F6" s="236"/>
    </row>
    <row r="7" spans="1:12" ht="78" customHeight="1" x14ac:dyDescent="0.25">
      <c r="A7" s="237" t="s">
        <v>4</v>
      </c>
      <c r="B7" s="183" t="s">
        <v>5</v>
      </c>
      <c r="C7" s="243" t="s">
        <v>6</v>
      </c>
      <c r="D7" s="239" t="s">
        <v>161</v>
      </c>
      <c r="E7" s="183" t="s">
        <v>162</v>
      </c>
      <c r="F7" s="189" t="s">
        <v>163</v>
      </c>
      <c r="G7" s="113" t="s">
        <v>169</v>
      </c>
      <c r="H7" s="113" t="s">
        <v>167</v>
      </c>
      <c r="I7" s="113" t="s">
        <v>170</v>
      </c>
      <c r="J7" s="113" t="s">
        <v>172</v>
      </c>
      <c r="K7" s="113" t="s">
        <v>171</v>
      </c>
      <c r="L7" s="113" t="s">
        <v>168</v>
      </c>
    </row>
    <row r="8" spans="1:12" ht="21.75" hidden="1" customHeight="1" x14ac:dyDescent="0.25">
      <c r="A8" s="238"/>
      <c r="B8" s="188"/>
      <c r="C8" s="243"/>
      <c r="D8" s="187"/>
      <c r="E8" s="188"/>
      <c r="F8" s="190"/>
      <c r="G8" s="114"/>
      <c r="H8" s="114"/>
      <c r="I8" s="114"/>
      <c r="J8" s="114"/>
      <c r="K8" s="114"/>
      <c r="L8" s="114"/>
    </row>
    <row r="9" spans="1:12" ht="78.75" x14ac:dyDescent="0.25">
      <c r="A9" s="227">
        <v>1</v>
      </c>
      <c r="B9" s="240" t="s">
        <v>7</v>
      </c>
      <c r="C9" s="86" t="s">
        <v>154</v>
      </c>
      <c r="D9" s="73">
        <f>D58</f>
        <v>73644730.799999997</v>
      </c>
      <c r="E9" s="73">
        <f>E58</f>
        <v>2949969.2</v>
      </c>
      <c r="F9" s="115">
        <f>F58</f>
        <v>1430600</v>
      </c>
      <c r="G9" s="116"/>
      <c r="H9" s="116">
        <f>D9+G9</f>
        <v>73644730.799999997</v>
      </c>
      <c r="I9" s="116"/>
      <c r="J9" s="116">
        <f>I9+E9</f>
        <v>2949969.2</v>
      </c>
      <c r="K9" s="116"/>
      <c r="L9" s="116">
        <f>K9+F9</f>
        <v>1430600</v>
      </c>
    </row>
    <row r="10" spans="1:12" ht="45.75" x14ac:dyDescent="0.3">
      <c r="A10" s="228"/>
      <c r="B10" s="241"/>
      <c r="C10" s="85" t="s">
        <v>152</v>
      </c>
      <c r="D10" s="80">
        <v>443560.85</v>
      </c>
      <c r="E10" s="73"/>
      <c r="F10" s="117"/>
      <c r="G10" s="116"/>
      <c r="H10" s="116">
        <f t="shared" ref="H10:H78" si="0">D10+G10</f>
        <v>443560.85</v>
      </c>
      <c r="I10" s="116"/>
      <c r="J10" s="116">
        <f t="shared" ref="J10:J78" si="1">I10+E10</f>
        <v>0</v>
      </c>
      <c r="K10" s="116"/>
      <c r="L10" s="116">
        <f t="shared" ref="L10:L78" si="2">K10+F10</f>
        <v>0</v>
      </c>
    </row>
    <row r="11" spans="1:12" ht="95.25" x14ac:dyDescent="0.3">
      <c r="A11" s="228"/>
      <c r="B11" s="241"/>
      <c r="C11" s="86" t="s">
        <v>153</v>
      </c>
      <c r="D11" s="80">
        <v>86537.69</v>
      </c>
      <c r="E11" s="73"/>
      <c r="F11" s="117"/>
      <c r="G11" s="116"/>
      <c r="H11" s="116">
        <f t="shared" si="0"/>
        <v>86537.69</v>
      </c>
      <c r="I11" s="116"/>
      <c r="J11" s="116">
        <f t="shared" si="1"/>
        <v>0</v>
      </c>
      <c r="K11" s="116"/>
      <c r="L11" s="116">
        <f t="shared" si="2"/>
        <v>0</v>
      </c>
    </row>
    <row r="12" spans="1:12" ht="84" customHeight="1" x14ac:dyDescent="0.3">
      <c r="A12" s="228"/>
      <c r="B12" s="241"/>
      <c r="C12" s="86" t="s">
        <v>147</v>
      </c>
      <c r="D12" s="80">
        <v>2335331.9</v>
      </c>
      <c r="E12" s="73"/>
      <c r="F12" s="117"/>
      <c r="G12" s="116"/>
      <c r="H12" s="116">
        <f t="shared" si="0"/>
        <v>2335331.9</v>
      </c>
      <c r="I12" s="116"/>
      <c r="J12" s="116">
        <f t="shared" si="1"/>
        <v>0</v>
      </c>
      <c r="K12" s="116"/>
      <c r="L12" s="116">
        <f t="shared" si="2"/>
        <v>0</v>
      </c>
    </row>
    <row r="13" spans="1:12" ht="84" customHeight="1" x14ac:dyDescent="0.3">
      <c r="A13" s="228"/>
      <c r="B13" s="241"/>
      <c r="C13" s="86" t="s">
        <v>148</v>
      </c>
      <c r="D13" s="80">
        <v>2043724.63</v>
      </c>
      <c r="E13" s="73"/>
      <c r="F13" s="117"/>
      <c r="G13" s="116"/>
      <c r="H13" s="116">
        <f t="shared" si="0"/>
        <v>2043724.63</v>
      </c>
      <c r="I13" s="116"/>
      <c r="J13" s="116">
        <f t="shared" si="1"/>
        <v>0</v>
      </c>
      <c r="K13" s="116"/>
      <c r="L13" s="116">
        <f t="shared" si="2"/>
        <v>0</v>
      </c>
    </row>
    <row r="14" spans="1:12" ht="18.75" x14ac:dyDescent="0.3">
      <c r="A14" s="228"/>
      <c r="B14" s="241"/>
      <c r="C14" s="86" t="s">
        <v>149</v>
      </c>
      <c r="D14" s="80">
        <v>7800000</v>
      </c>
      <c r="E14" s="73"/>
      <c r="F14" s="117"/>
      <c r="G14" s="116"/>
      <c r="H14" s="116">
        <f t="shared" si="0"/>
        <v>7800000</v>
      </c>
      <c r="I14" s="116"/>
      <c r="J14" s="116">
        <f t="shared" si="1"/>
        <v>0</v>
      </c>
      <c r="K14" s="116"/>
      <c r="L14" s="116">
        <f t="shared" si="2"/>
        <v>0</v>
      </c>
    </row>
    <row r="15" spans="1:12" ht="48" x14ac:dyDescent="0.3">
      <c r="A15" s="228"/>
      <c r="B15" s="241"/>
      <c r="C15" s="86" t="s">
        <v>150</v>
      </c>
      <c r="D15" s="80">
        <v>5691845</v>
      </c>
      <c r="E15" s="73"/>
      <c r="F15" s="117"/>
      <c r="G15" s="116"/>
      <c r="H15" s="116">
        <f t="shared" si="0"/>
        <v>5691845</v>
      </c>
      <c r="I15" s="116"/>
      <c r="J15" s="116">
        <f t="shared" si="1"/>
        <v>0</v>
      </c>
      <c r="K15" s="116"/>
      <c r="L15" s="116">
        <f t="shared" si="2"/>
        <v>0</v>
      </c>
    </row>
    <row r="16" spans="1:12" ht="30.75" x14ac:dyDescent="0.3">
      <c r="A16" s="228"/>
      <c r="B16" s="241"/>
      <c r="C16" s="87" t="s">
        <v>151</v>
      </c>
      <c r="D16" s="80">
        <v>4309429.3899999997</v>
      </c>
      <c r="E16" s="73"/>
      <c r="F16" s="117"/>
      <c r="G16" s="116"/>
      <c r="H16" s="116">
        <f t="shared" si="0"/>
        <v>4309429.3899999997</v>
      </c>
      <c r="I16" s="116"/>
      <c r="J16" s="116">
        <f t="shared" si="1"/>
        <v>0</v>
      </c>
      <c r="K16" s="116"/>
      <c r="L16" s="116">
        <f t="shared" si="2"/>
        <v>0</v>
      </c>
    </row>
    <row r="17" spans="1:12" ht="18.75" x14ac:dyDescent="0.3">
      <c r="A17" s="228"/>
      <c r="B17" s="241"/>
      <c r="C17" s="87" t="s">
        <v>146</v>
      </c>
      <c r="D17" s="80">
        <v>1958206.62</v>
      </c>
      <c r="E17" s="73"/>
      <c r="F17" s="117"/>
      <c r="G17" s="116"/>
      <c r="H17" s="116">
        <f t="shared" si="0"/>
        <v>1958206.62</v>
      </c>
      <c r="I17" s="116"/>
      <c r="J17" s="116">
        <f t="shared" si="1"/>
        <v>0</v>
      </c>
      <c r="K17" s="116"/>
      <c r="L17" s="116">
        <f t="shared" si="2"/>
        <v>0</v>
      </c>
    </row>
    <row r="18" spans="1:12" ht="30.75" x14ac:dyDescent="0.3">
      <c r="A18" s="228"/>
      <c r="B18" s="241"/>
      <c r="C18" s="87" t="s">
        <v>145</v>
      </c>
      <c r="D18" s="81">
        <v>952834.73</v>
      </c>
      <c r="E18" s="73"/>
      <c r="F18" s="117"/>
      <c r="G18" s="116"/>
      <c r="H18" s="116">
        <f t="shared" si="0"/>
        <v>952834.73</v>
      </c>
      <c r="I18" s="116"/>
      <c r="J18" s="116">
        <f t="shared" si="1"/>
        <v>0</v>
      </c>
      <c r="K18" s="116"/>
      <c r="L18" s="116">
        <f t="shared" si="2"/>
        <v>0</v>
      </c>
    </row>
    <row r="19" spans="1:12" ht="45.75" x14ac:dyDescent="0.3">
      <c r="A19" s="228"/>
      <c r="B19" s="241"/>
      <c r="C19" s="87" t="s">
        <v>144</v>
      </c>
      <c r="D19" s="81">
        <v>69450.38</v>
      </c>
      <c r="E19" s="73"/>
      <c r="F19" s="117"/>
      <c r="G19" s="116"/>
      <c r="H19" s="116">
        <f t="shared" si="0"/>
        <v>69450.38</v>
      </c>
      <c r="I19" s="116"/>
      <c r="J19" s="116">
        <f t="shared" si="1"/>
        <v>0</v>
      </c>
      <c r="K19" s="116"/>
      <c r="L19" s="116">
        <f t="shared" si="2"/>
        <v>0</v>
      </c>
    </row>
    <row r="20" spans="1:12" ht="18.75" x14ac:dyDescent="0.3">
      <c r="A20" s="228"/>
      <c r="B20" s="241"/>
      <c r="C20" s="87" t="s">
        <v>143</v>
      </c>
      <c r="D20" s="81">
        <v>397714.89</v>
      </c>
      <c r="E20" s="73"/>
      <c r="F20" s="117"/>
      <c r="G20" s="116"/>
      <c r="H20" s="116">
        <f t="shared" si="0"/>
        <v>397714.89</v>
      </c>
      <c r="I20" s="116"/>
      <c r="J20" s="116">
        <f t="shared" si="1"/>
        <v>0</v>
      </c>
      <c r="K20" s="116"/>
      <c r="L20" s="116">
        <f t="shared" si="2"/>
        <v>0</v>
      </c>
    </row>
    <row r="21" spans="1:12" ht="30.75" x14ac:dyDescent="0.3">
      <c r="A21" s="228"/>
      <c r="B21" s="241"/>
      <c r="C21" s="87" t="s">
        <v>142</v>
      </c>
      <c r="D21" s="81">
        <v>2603181.16</v>
      </c>
      <c r="E21" s="73"/>
      <c r="F21" s="117"/>
      <c r="G21" s="116"/>
      <c r="H21" s="116">
        <f t="shared" si="0"/>
        <v>2603181.16</v>
      </c>
      <c r="I21" s="116"/>
      <c r="J21" s="116">
        <f t="shared" si="1"/>
        <v>0</v>
      </c>
      <c r="K21" s="116"/>
      <c r="L21" s="116">
        <f t="shared" si="2"/>
        <v>0</v>
      </c>
    </row>
    <row r="22" spans="1:12" ht="32.25" customHeight="1" x14ac:dyDescent="0.3">
      <c r="A22" s="228"/>
      <c r="B22" s="241"/>
      <c r="C22" s="87" t="s">
        <v>141</v>
      </c>
      <c r="D22" s="81">
        <v>1758823.98</v>
      </c>
      <c r="E22" s="73"/>
      <c r="F22" s="117"/>
      <c r="G22" s="116"/>
      <c r="H22" s="116">
        <f t="shared" si="0"/>
        <v>1758823.98</v>
      </c>
      <c r="I22" s="116"/>
      <c r="J22" s="116">
        <f t="shared" si="1"/>
        <v>0</v>
      </c>
      <c r="K22" s="116"/>
      <c r="L22" s="116">
        <f t="shared" si="2"/>
        <v>0</v>
      </c>
    </row>
    <row r="23" spans="1:12" ht="90.75" x14ac:dyDescent="0.3">
      <c r="A23" s="228"/>
      <c r="B23" s="241"/>
      <c r="C23" s="95" t="s">
        <v>164</v>
      </c>
      <c r="D23" s="81">
        <v>1200779.42</v>
      </c>
      <c r="E23" s="73"/>
      <c r="F23" s="117"/>
      <c r="G23" s="116"/>
      <c r="H23" s="116">
        <f t="shared" si="0"/>
        <v>1200779.42</v>
      </c>
      <c r="I23" s="116"/>
      <c r="J23" s="116">
        <f t="shared" si="1"/>
        <v>0</v>
      </c>
      <c r="K23" s="116"/>
      <c r="L23" s="116">
        <f t="shared" si="2"/>
        <v>0</v>
      </c>
    </row>
    <row r="24" spans="1:12" ht="18.75" x14ac:dyDescent="0.3">
      <c r="A24" s="228"/>
      <c r="B24" s="241"/>
      <c r="C24" s="87" t="s">
        <v>140</v>
      </c>
      <c r="D24" s="81">
        <v>13322.04</v>
      </c>
      <c r="E24" s="73"/>
      <c r="F24" s="117"/>
      <c r="G24" s="116"/>
      <c r="H24" s="116">
        <f t="shared" si="0"/>
        <v>13322.04</v>
      </c>
      <c r="I24" s="116"/>
      <c r="J24" s="116">
        <f t="shared" si="1"/>
        <v>0</v>
      </c>
      <c r="K24" s="116"/>
      <c r="L24" s="116">
        <f t="shared" si="2"/>
        <v>0</v>
      </c>
    </row>
    <row r="25" spans="1:12" ht="18.75" x14ac:dyDescent="0.3">
      <c r="A25" s="228"/>
      <c r="B25" s="241"/>
      <c r="C25" s="95" t="s">
        <v>165</v>
      </c>
      <c r="D25" s="81">
        <v>285509.56</v>
      </c>
      <c r="E25" s="73"/>
      <c r="F25" s="117"/>
      <c r="G25" s="116"/>
      <c r="H25" s="116">
        <f t="shared" si="0"/>
        <v>285509.56</v>
      </c>
      <c r="I25" s="116"/>
      <c r="J25" s="116">
        <f t="shared" si="1"/>
        <v>0</v>
      </c>
      <c r="K25" s="116"/>
      <c r="L25" s="116">
        <f t="shared" si="2"/>
        <v>0</v>
      </c>
    </row>
    <row r="26" spans="1:12" ht="30.75" x14ac:dyDescent="0.3">
      <c r="A26" s="228"/>
      <c r="B26" s="241"/>
      <c r="C26" s="87" t="s">
        <v>139</v>
      </c>
      <c r="D26" s="81">
        <v>38867.910000000003</v>
      </c>
      <c r="E26" s="73"/>
      <c r="F26" s="117"/>
      <c r="G26" s="116"/>
      <c r="H26" s="116">
        <f t="shared" si="0"/>
        <v>38867.910000000003</v>
      </c>
      <c r="I26" s="116"/>
      <c r="J26" s="116">
        <f t="shared" si="1"/>
        <v>0</v>
      </c>
      <c r="K26" s="116"/>
      <c r="L26" s="116">
        <f t="shared" si="2"/>
        <v>0</v>
      </c>
    </row>
    <row r="27" spans="1:12" ht="18.75" x14ac:dyDescent="0.3">
      <c r="A27" s="228"/>
      <c r="B27" s="241"/>
      <c r="C27" s="87" t="s">
        <v>138</v>
      </c>
      <c r="D27" s="81">
        <v>92056.31</v>
      </c>
      <c r="E27" s="73"/>
      <c r="F27" s="117"/>
      <c r="G27" s="116"/>
      <c r="H27" s="116">
        <f t="shared" si="0"/>
        <v>92056.31</v>
      </c>
      <c r="I27" s="116"/>
      <c r="J27" s="116">
        <f t="shared" si="1"/>
        <v>0</v>
      </c>
      <c r="K27" s="116"/>
      <c r="L27" s="116">
        <f t="shared" si="2"/>
        <v>0</v>
      </c>
    </row>
    <row r="28" spans="1:12" ht="30.75" x14ac:dyDescent="0.3">
      <c r="A28" s="228"/>
      <c r="B28" s="241"/>
      <c r="C28" s="87" t="s">
        <v>137</v>
      </c>
      <c r="D28" s="81">
        <v>138328.20000000001</v>
      </c>
      <c r="E28" s="73"/>
      <c r="F28" s="117"/>
      <c r="G28" s="116"/>
      <c r="H28" s="116">
        <f t="shared" si="0"/>
        <v>138328.20000000001</v>
      </c>
      <c r="I28" s="116"/>
      <c r="J28" s="116">
        <f t="shared" si="1"/>
        <v>0</v>
      </c>
      <c r="K28" s="116"/>
      <c r="L28" s="116">
        <f t="shared" si="2"/>
        <v>0</v>
      </c>
    </row>
    <row r="29" spans="1:12" ht="18.75" x14ac:dyDescent="0.3">
      <c r="A29" s="228"/>
      <c r="B29" s="241"/>
      <c r="C29" s="87" t="s">
        <v>136</v>
      </c>
      <c r="D29" s="81">
        <v>108699.84</v>
      </c>
      <c r="E29" s="73"/>
      <c r="F29" s="117"/>
      <c r="G29" s="116"/>
      <c r="H29" s="116">
        <f t="shared" si="0"/>
        <v>108699.84</v>
      </c>
      <c r="I29" s="116"/>
      <c r="J29" s="116">
        <f t="shared" si="1"/>
        <v>0</v>
      </c>
      <c r="K29" s="116"/>
      <c r="L29" s="116">
        <f t="shared" si="2"/>
        <v>0</v>
      </c>
    </row>
    <row r="30" spans="1:12" ht="18.75" x14ac:dyDescent="0.3">
      <c r="A30" s="228"/>
      <c r="B30" s="241"/>
      <c r="C30" s="87" t="s">
        <v>135</v>
      </c>
      <c r="D30" s="81">
        <v>1315000</v>
      </c>
      <c r="E30" s="73"/>
      <c r="F30" s="117"/>
      <c r="G30" s="116">
        <v>716049</v>
      </c>
      <c r="H30" s="116">
        <f t="shared" si="0"/>
        <v>2031049</v>
      </c>
      <c r="I30" s="116"/>
      <c r="J30" s="116">
        <f t="shared" si="1"/>
        <v>0</v>
      </c>
      <c r="K30" s="116"/>
      <c r="L30" s="116">
        <f t="shared" si="2"/>
        <v>0</v>
      </c>
    </row>
    <row r="31" spans="1:12" ht="45.75" x14ac:dyDescent="0.3">
      <c r="A31" s="228"/>
      <c r="B31" s="241"/>
      <c r="C31" s="87" t="s">
        <v>134</v>
      </c>
      <c r="D31" s="81">
        <v>4502000</v>
      </c>
      <c r="E31" s="73"/>
      <c r="F31" s="117"/>
      <c r="G31" s="116"/>
      <c r="H31" s="116">
        <f t="shared" si="0"/>
        <v>4502000</v>
      </c>
      <c r="I31" s="116"/>
      <c r="J31" s="116">
        <f t="shared" si="1"/>
        <v>0</v>
      </c>
      <c r="K31" s="116"/>
      <c r="L31" s="116">
        <f t="shared" si="2"/>
        <v>0</v>
      </c>
    </row>
    <row r="32" spans="1:12" ht="30" customHeight="1" x14ac:dyDescent="0.3">
      <c r="A32" s="228"/>
      <c r="B32" s="241"/>
      <c r="C32" s="87" t="s">
        <v>133</v>
      </c>
      <c r="D32" s="81">
        <v>486000</v>
      </c>
      <c r="E32" s="73"/>
      <c r="F32" s="117"/>
      <c r="G32" s="116"/>
      <c r="H32" s="116">
        <f t="shared" si="0"/>
        <v>486000</v>
      </c>
      <c r="I32" s="116"/>
      <c r="J32" s="116">
        <f t="shared" si="1"/>
        <v>0</v>
      </c>
      <c r="K32" s="116"/>
      <c r="L32" s="116">
        <f t="shared" si="2"/>
        <v>0</v>
      </c>
    </row>
    <row r="33" spans="1:12" ht="93" customHeight="1" x14ac:dyDescent="0.3">
      <c r="A33" s="228"/>
      <c r="B33" s="241"/>
      <c r="C33" s="87" t="s">
        <v>132</v>
      </c>
      <c r="D33" s="81">
        <v>1651010</v>
      </c>
      <c r="E33" s="73"/>
      <c r="F33" s="117"/>
      <c r="G33" s="116"/>
      <c r="H33" s="116">
        <f t="shared" si="0"/>
        <v>1651010</v>
      </c>
      <c r="I33" s="116"/>
      <c r="J33" s="116">
        <f t="shared" si="1"/>
        <v>0</v>
      </c>
      <c r="K33" s="116"/>
      <c r="L33" s="116">
        <f t="shared" si="2"/>
        <v>0</v>
      </c>
    </row>
    <row r="34" spans="1:12" ht="60" customHeight="1" x14ac:dyDescent="0.3">
      <c r="A34" s="228"/>
      <c r="B34" s="241"/>
      <c r="C34" s="87" t="s">
        <v>158</v>
      </c>
      <c r="D34" s="81">
        <v>1313371.27</v>
      </c>
      <c r="E34" s="73"/>
      <c r="F34" s="117"/>
      <c r="G34" s="116"/>
      <c r="H34" s="116">
        <f t="shared" si="0"/>
        <v>1313371.27</v>
      </c>
      <c r="I34" s="116"/>
      <c r="J34" s="116">
        <f t="shared" si="1"/>
        <v>0</v>
      </c>
      <c r="K34" s="116"/>
      <c r="L34" s="116">
        <f t="shared" si="2"/>
        <v>0</v>
      </c>
    </row>
    <row r="35" spans="1:12" ht="33.75" customHeight="1" x14ac:dyDescent="0.3">
      <c r="A35" s="228"/>
      <c r="B35" s="241"/>
      <c r="C35" s="87" t="s">
        <v>131</v>
      </c>
      <c r="D35" s="81">
        <v>2012280</v>
      </c>
      <c r="E35" s="73"/>
      <c r="F35" s="117"/>
      <c r="G35" s="116"/>
      <c r="H35" s="116">
        <f t="shared" si="0"/>
        <v>2012280</v>
      </c>
      <c r="I35" s="116"/>
      <c r="J35" s="116">
        <f t="shared" si="1"/>
        <v>0</v>
      </c>
      <c r="K35" s="116"/>
      <c r="L35" s="116">
        <f t="shared" si="2"/>
        <v>0</v>
      </c>
    </row>
    <row r="36" spans="1:12" ht="46.5" customHeight="1" x14ac:dyDescent="0.3">
      <c r="A36" s="228"/>
      <c r="B36" s="241"/>
      <c r="C36" s="87" t="s">
        <v>130</v>
      </c>
      <c r="D36" s="81">
        <v>325760</v>
      </c>
      <c r="E36" s="73"/>
      <c r="F36" s="117"/>
      <c r="G36" s="116"/>
      <c r="H36" s="116">
        <f t="shared" si="0"/>
        <v>325760</v>
      </c>
      <c r="I36" s="116"/>
      <c r="J36" s="116">
        <f t="shared" si="1"/>
        <v>0</v>
      </c>
      <c r="K36" s="116"/>
      <c r="L36" s="116">
        <f t="shared" si="2"/>
        <v>0</v>
      </c>
    </row>
    <row r="37" spans="1:12" ht="33" customHeight="1" x14ac:dyDescent="0.3">
      <c r="A37" s="228"/>
      <c r="B37" s="241"/>
      <c r="C37" s="87" t="s">
        <v>129</v>
      </c>
      <c r="D37" s="81">
        <v>124070</v>
      </c>
      <c r="E37" s="73"/>
      <c r="F37" s="117"/>
      <c r="G37" s="116"/>
      <c r="H37" s="116">
        <f t="shared" si="0"/>
        <v>124070</v>
      </c>
      <c r="I37" s="116"/>
      <c r="J37" s="116">
        <f t="shared" si="1"/>
        <v>0</v>
      </c>
      <c r="K37" s="116"/>
      <c r="L37" s="116">
        <f t="shared" si="2"/>
        <v>0</v>
      </c>
    </row>
    <row r="38" spans="1:12" ht="45.75" customHeight="1" x14ac:dyDescent="0.3">
      <c r="A38" s="228"/>
      <c r="B38" s="241"/>
      <c r="C38" s="86" t="s">
        <v>128</v>
      </c>
      <c r="D38" s="81">
        <v>269920</v>
      </c>
      <c r="E38" s="73"/>
      <c r="F38" s="117"/>
      <c r="G38" s="116"/>
      <c r="H38" s="116">
        <f t="shared" si="0"/>
        <v>269920</v>
      </c>
      <c r="I38" s="116"/>
      <c r="J38" s="116">
        <f t="shared" si="1"/>
        <v>0</v>
      </c>
      <c r="K38" s="116"/>
      <c r="L38" s="116">
        <f t="shared" si="2"/>
        <v>0</v>
      </c>
    </row>
    <row r="39" spans="1:12" ht="48.75" customHeight="1" x14ac:dyDescent="0.3">
      <c r="A39" s="228"/>
      <c r="B39" s="241"/>
      <c r="C39" s="86" t="s">
        <v>127</v>
      </c>
      <c r="D39" s="81">
        <v>253315</v>
      </c>
      <c r="E39" s="73"/>
      <c r="F39" s="117"/>
      <c r="G39" s="116"/>
      <c r="H39" s="116">
        <f t="shared" si="0"/>
        <v>253315</v>
      </c>
      <c r="I39" s="116"/>
      <c r="J39" s="116">
        <f t="shared" si="1"/>
        <v>0</v>
      </c>
      <c r="K39" s="116"/>
      <c r="L39" s="116">
        <f t="shared" si="2"/>
        <v>0</v>
      </c>
    </row>
    <row r="40" spans="1:12" ht="45.75" customHeight="1" x14ac:dyDescent="0.3">
      <c r="A40" s="228"/>
      <c r="B40" s="241"/>
      <c r="C40" s="89" t="s">
        <v>126</v>
      </c>
      <c r="D40" s="81">
        <v>314615</v>
      </c>
      <c r="E40" s="73"/>
      <c r="F40" s="117"/>
      <c r="G40" s="116"/>
      <c r="H40" s="116">
        <f t="shared" si="0"/>
        <v>314615</v>
      </c>
      <c r="I40" s="116"/>
      <c r="J40" s="116">
        <f t="shared" si="1"/>
        <v>0</v>
      </c>
      <c r="K40" s="116"/>
      <c r="L40" s="116">
        <f t="shared" si="2"/>
        <v>0</v>
      </c>
    </row>
    <row r="41" spans="1:12" ht="32.25" x14ac:dyDescent="0.3">
      <c r="A41" s="228"/>
      <c r="B41" s="241"/>
      <c r="C41" s="86" t="s">
        <v>125</v>
      </c>
      <c r="D41" s="81">
        <v>311237</v>
      </c>
      <c r="E41" s="73"/>
      <c r="F41" s="117"/>
      <c r="G41" s="116"/>
      <c r="H41" s="116">
        <f t="shared" si="0"/>
        <v>311237</v>
      </c>
      <c r="I41" s="116"/>
      <c r="J41" s="116">
        <f t="shared" si="1"/>
        <v>0</v>
      </c>
      <c r="K41" s="116"/>
      <c r="L41" s="116">
        <f t="shared" si="2"/>
        <v>0</v>
      </c>
    </row>
    <row r="42" spans="1:12" ht="32.25" x14ac:dyDescent="0.3">
      <c r="A42" s="228"/>
      <c r="B42" s="241"/>
      <c r="C42" s="86" t="s">
        <v>124</v>
      </c>
      <c r="D42" s="81">
        <f>28437986.4-38.37</f>
        <v>28437948.029999997</v>
      </c>
      <c r="E42" s="73"/>
      <c r="F42" s="117"/>
      <c r="G42" s="116">
        <f>-G51-G52-G53-G54-G55-G56-G57-G30+D69</f>
        <v>-8523521.4299999997</v>
      </c>
      <c r="H42" s="116">
        <f t="shared" si="0"/>
        <v>19914426.599999998</v>
      </c>
      <c r="I42" s="116"/>
      <c r="J42" s="116">
        <f t="shared" si="1"/>
        <v>0</v>
      </c>
      <c r="K42" s="116"/>
      <c r="L42" s="116">
        <f t="shared" si="2"/>
        <v>0</v>
      </c>
    </row>
    <row r="43" spans="1:12" ht="32.25" x14ac:dyDescent="0.3">
      <c r="A43" s="228"/>
      <c r="B43" s="241"/>
      <c r="C43" s="86" t="s">
        <v>118</v>
      </c>
      <c r="D43" s="92"/>
      <c r="E43" s="81">
        <v>124476.76</v>
      </c>
      <c r="F43" s="117"/>
      <c r="G43" s="116"/>
      <c r="H43" s="116">
        <f t="shared" si="0"/>
        <v>0</v>
      </c>
      <c r="I43" s="116"/>
      <c r="J43" s="116">
        <f t="shared" si="1"/>
        <v>124476.76</v>
      </c>
      <c r="K43" s="116"/>
      <c r="L43" s="116">
        <f t="shared" si="2"/>
        <v>0</v>
      </c>
    </row>
    <row r="44" spans="1:12" ht="32.25" x14ac:dyDescent="0.3">
      <c r="A44" s="228"/>
      <c r="B44" s="241"/>
      <c r="C44" s="86" t="s">
        <v>119</v>
      </c>
      <c r="D44" s="92"/>
      <c r="E44" s="81">
        <v>98000</v>
      </c>
      <c r="F44" s="117"/>
      <c r="G44" s="116"/>
      <c r="H44" s="116">
        <f t="shared" si="0"/>
        <v>0</v>
      </c>
      <c r="I44" s="116"/>
      <c r="J44" s="116">
        <f t="shared" si="1"/>
        <v>98000</v>
      </c>
      <c r="K44" s="116"/>
      <c r="L44" s="116">
        <f t="shared" si="2"/>
        <v>0</v>
      </c>
    </row>
    <row r="45" spans="1:12" ht="18.75" x14ac:dyDescent="0.3">
      <c r="A45" s="228"/>
      <c r="B45" s="241"/>
      <c r="C45" s="86" t="s">
        <v>120</v>
      </c>
      <c r="D45" s="92"/>
      <c r="E45" s="81">
        <v>95550</v>
      </c>
      <c r="F45" s="117"/>
      <c r="G45" s="116"/>
      <c r="H45" s="116">
        <f t="shared" si="0"/>
        <v>0</v>
      </c>
      <c r="I45" s="116"/>
      <c r="J45" s="116">
        <f t="shared" si="1"/>
        <v>95550</v>
      </c>
      <c r="K45" s="116"/>
      <c r="L45" s="116">
        <f t="shared" si="2"/>
        <v>0</v>
      </c>
    </row>
    <row r="46" spans="1:12" ht="84" customHeight="1" x14ac:dyDescent="0.3">
      <c r="A46" s="228"/>
      <c r="B46" s="241"/>
      <c r="C46" s="86" t="s">
        <v>121</v>
      </c>
      <c r="D46" s="92"/>
      <c r="E46" s="81">
        <v>853000</v>
      </c>
      <c r="F46" s="117"/>
      <c r="G46" s="116"/>
      <c r="H46" s="116">
        <f t="shared" si="0"/>
        <v>0</v>
      </c>
      <c r="I46" s="116"/>
      <c r="J46" s="116">
        <f t="shared" si="1"/>
        <v>853000</v>
      </c>
      <c r="K46" s="116"/>
      <c r="L46" s="116">
        <f t="shared" si="2"/>
        <v>0</v>
      </c>
    </row>
    <row r="47" spans="1:12" ht="48" x14ac:dyDescent="0.3">
      <c r="A47" s="228"/>
      <c r="B47" s="241"/>
      <c r="C47" s="86" t="s">
        <v>122</v>
      </c>
      <c r="D47" s="92"/>
      <c r="E47" s="81">
        <v>1778942.44</v>
      </c>
      <c r="F47" s="117"/>
      <c r="G47" s="116"/>
      <c r="H47" s="116">
        <f t="shared" si="0"/>
        <v>0</v>
      </c>
      <c r="I47" s="116"/>
      <c r="J47" s="116">
        <f t="shared" si="1"/>
        <v>1778942.44</v>
      </c>
      <c r="K47" s="116"/>
      <c r="L47" s="116">
        <f t="shared" si="2"/>
        <v>0</v>
      </c>
    </row>
    <row r="48" spans="1:12" ht="52.5" customHeight="1" x14ac:dyDescent="0.3">
      <c r="A48" s="228"/>
      <c r="B48" s="241"/>
      <c r="C48" s="97" t="s">
        <v>123</v>
      </c>
      <c r="D48" s="98"/>
      <c r="E48" s="99"/>
      <c r="F48" s="118">
        <v>228676</v>
      </c>
      <c r="G48" s="116"/>
      <c r="H48" s="116">
        <f t="shared" si="0"/>
        <v>0</v>
      </c>
      <c r="I48" s="116"/>
      <c r="J48" s="116">
        <f t="shared" si="1"/>
        <v>0</v>
      </c>
      <c r="K48" s="116"/>
      <c r="L48" s="116">
        <f t="shared" si="2"/>
        <v>228676</v>
      </c>
    </row>
    <row r="49" spans="1:12" ht="63.75" x14ac:dyDescent="0.3">
      <c r="A49" s="228"/>
      <c r="B49" s="241"/>
      <c r="C49" s="97" t="s">
        <v>156</v>
      </c>
      <c r="D49" s="98"/>
      <c r="E49" s="99"/>
      <c r="F49" s="118">
        <v>465371.98</v>
      </c>
      <c r="G49" s="116"/>
      <c r="H49" s="116">
        <f t="shared" si="0"/>
        <v>0</v>
      </c>
      <c r="I49" s="116"/>
      <c r="J49" s="116">
        <f t="shared" si="1"/>
        <v>0</v>
      </c>
      <c r="K49" s="116"/>
      <c r="L49" s="116">
        <f t="shared" si="2"/>
        <v>465371.98</v>
      </c>
    </row>
    <row r="50" spans="1:12" ht="26.25" customHeight="1" x14ac:dyDescent="0.3">
      <c r="A50" s="242"/>
      <c r="B50" s="242"/>
      <c r="C50" s="100" t="s">
        <v>155</v>
      </c>
      <c r="D50" s="98"/>
      <c r="E50" s="99"/>
      <c r="F50" s="118">
        <f>736471.76+80.26</f>
        <v>736552.02</v>
      </c>
      <c r="G50" s="116"/>
      <c r="H50" s="116">
        <f t="shared" si="0"/>
        <v>0</v>
      </c>
      <c r="I50" s="116"/>
      <c r="J50" s="116">
        <f t="shared" si="1"/>
        <v>0</v>
      </c>
      <c r="K50" s="116"/>
      <c r="L50" s="116">
        <f t="shared" si="2"/>
        <v>736552.02</v>
      </c>
    </row>
    <row r="51" spans="1:12" ht="26.25" customHeight="1" x14ac:dyDescent="0.3">
      <c r="A51" s="102"/>
      <c r="B51" s="102"/>
      <c r="C51" s="100" t="s">
        <v>188</v>
      </c>
      <c r="D51" s="98"/>
      <c r="E51" s="99"/>
      <c r="F51" s="118"/>
      <c r="G51" s="116">
        <v>165000</v>
      </c>
      <c r="H51" s="116">
        <v>165000</v>
      </c>
      <c r="I51" s="116"/>
      <c r="J51" s="116"/>
      <c r="K51" s="116"/>
      <c r="L51" s="116"/>
    </row>
    <row r="52" spans="1:12" ht="42" customHeight="1" x14ac:dyDescent="0.3">
      <c r="A52" s="102"/>
      <c r="B52" s="102"/>
      <c r="C52" s="100" t="s">
        <v>189</v>
      </c>
      <c r="D52" s="98"/>
      <c r="E52" s="99"/>
      <c r="F52" s="118"/>
      <c r="G52" s="116">
        <v>2108379</v>
      </c>
      <c r="H52" s="116">
        <f>G52</f>
        <v>2108379</v>
      </c>
      <c r="I52" s="116"/>
      <c r="J52" s="116"/>
      <c r="K52" s="116"/>
      <c r="L52" s="116"/>
    </row>
    <row r="53" spans="1:12" ht="41.25" customHeight="1" x14ac:dyDescent="0.3">
      <c r="A53" s="102"/>
      <c r="B53" s="102"/>
      <c r="C53" s="111" t="s">
        <v>190</v>
      </c>
      <c r="D53" s="98"/>
      <c r="E53" s="99"/>
      <c r="F53" s="118"/>
      <c r="G53" s="119">
        <v>1183028</v>
      </c>
      <c r="H53" s="116">
        <f t="shared" ref="H53:H57" si="3">G53</f>
        <v>1183028</v>
      </c>
      <c r="I53" s="116"/>
      <c r="J53" s="116"/>
      <c r="K53" s="116"/>
      <c r="L53" s="116"/>
    </row>
    <row r="54" spans="1:12" ht="41.25" customHeight="1" x14ac:dyDescent="0.3">
      <c r="A54" s="102"/>
      <c r="B54" s="102"/>
      <c r="C54" s="110" t="s">
        <v>191</v>
      </c>
      <c r="D54" s="98"/>
      <c r="E54" s="99"/>
      <c r="F54" s="118"/>
      <c r="G54" s="119">
        <v>2193620</v>
      </c>
      <c r="H54" s="116">
        <f t="shared" si="3"/>
        <v>2193620</v>
      </c>
      <c r="I54" s="116"/>
      <c r="J54" s="116"/>
      <c r="K54" s="116"/>
      <c r="L54" s="116"/>
    </row>
    <row r="55" spans="1:12" ht="41.25" customHeight="1" x14ac:dyDescent="0.3">
      <c r="A55" s="102"/>
      <c r="B55" s="102"/>
      <c r="C55" s="110" t="s">
        <v>192</v>
      </c>
      <c r="D55" s="98"/>
      <c r="E55" s="99"/>
      <c r="F55" s="118"/>
      <c r="G55" s="119">
        <v>1466337</v>
      </c>
      <c r="H55" s="116">
        <f t="shared" si="3"/>
        <v>1466337</v>
      </c>
      <c r="I55" s="116"/>
      <c r="J55" s="116"/>
      <c r="K55" s="116"/>
      <c r="L55" s="116"/>
    </row>
    <row r="56" spans="1:12" ht="41.25" customHeight="1" x14ac:dyDescent="0.3">
      <c r="A56" s="102"/>
      <c r="B56" s="102"/>
      <c r="C56" s="110" t="s">
        <v>193</v>
      </c>
      <c r="D56" s="98"/>
      <c r="E56" s="99"/>
      <c r="F56" s="118"/>
      <c r="G56" s="119">
        <v>1192513</v>
      </c>
      <c r="H56" s="116">
        <f t="shared" si="3"/>
        <v>1192513</v>
      </c>
      <c r="I56" s="116"/>
      <c r="J56" s="116"/>
      <c r="K56" s="116"/>
      <c r="L56" s="116"/>
    </row>
    <row r="57" spans="1:12" ht="41.25" customHeight="1" x14ac:dyDescent="0.3">
      <c r="A57" s="102"/>
      <c r="B57" s="102"/>
      <c r="C57" s="110" t="s">
        <v>194</v>
      </c>
      <c r="D57" s="98"/>
      <c r="E57" s="99"/>
      <c r="F57" s="118"/>
      <c r="G57" s="119">
        <v>154147</v>
      </c>
      <c r="H57" s="116">
        <f t="shared" si="3"/>
        <v>154147</v>
      </c>
      <c r="I57" s="116"/>
      <c r="J57" s="116"/>
      <c r="K57" s="116"/>
      <c r="L57" s="116"/>
    </row>
    <row r="58" spans="1:12" ht="84" customHeight="1" x14ac:dyDescent="0.25">
      <c r="A58" s="220" t="s">
        <v>56</v>
      </c>
      <c r="B58" s="220"/>
      <c r="C58" s="220"/>
      <c r="D58" s="106">
        <f>SUM(D10:D42)+D43+D44+D45+D46+D47+D48+D49+D50</f>
        <v>73644730.799999997</v>
      </c>
      <c r="E58" s="106">
        <f>SUM(E10:E42)+E43+E44+E45+E46+E47+E48+E49+E50</f>
        <v>2949969.2</v>
      </c>
      <c r="F58" s="118">
        <f>SUM(F10:F42)+F43+F44+F45+F46+F47+F48+F49+F50</f>
        <v>1430600</v>
      </c>
      <c r="G58" s="118">
        <f>G57+G56+G55+G54+G53+G52+G51+G30</f>
        <v>9179073</v>
      </c>
      <c r="H58" s="118">
        <f>SUM(H10:H42)+H43+H44+H45+H46+H47+H48+H49+H50</f>
        <v>65837258.370000005</v>
      </c>
      <c r="I58" s="118">
        <f>SUM(I10:I42)+I43+I44+I45+I46+I47+I48+I49+I50</f>
        <v>0</v>
      </c>
      <c r="J58" s="118">
        <f>SUM(J10:J42)+J43+J44+J45+J46+J47+J48+J49+J50</f>
        <v>2949969.2</v>
      </c>
      <c r="K58" s="118">
        <f>SUM(K10:K42)+K43+K44+K45+K46+K47+K48+K49+K50</f>
        <v>0</v>
      </c>
      <c r="L58" s="118">
        <f>SUM(L10:L42)+L43+L44+L45+L46+L47+L48+L49+L50</f>
        <v>1430600</v>
      </c>
    </row>
    <row r="59" spans="1:12" ht="130.5" customHeight="1" x14ac:dyDescent="0.3">
      <c r="A59" s="75" t="s">
        <v>116</v>
      </c>
      <c r="B59" s="76" t="s">
        <v>30</v>
      </c>
      <c r="C59" s="59" t="s">
        <v>113</v>
      </c>
      <c r="D59" s="82">
        <v>500000</v>
      </c>
      <c r="E59" s="72"/>
      <c r="F59" s="117"/>
      <c r="G59" s="116"/>
      <c r="H59" s="116">
        <f t="shared" si="0"/>
        <v>500000</v>
      </c>
      <c r="I59" s="116"/>
      <c r="J59" s="116">
        <f t="shared" si="1"/>
        <v>0</v>
      </c>
      <c r="K59" s="116"/>
      <c r="L59" s="116">
        <f t="shared" si="2"/>
        <v>0</v>
      </c>
    </row>
    <row r="60" spans="1:12" ht="130.5" customHeight="1" x14ac:dyDescent="0.3">
      <c r="A60" s="75"/>
      <c r="B60" s="76"/>
      <c r="C60" s="59" t="s">
        <v>178</v>
      </c>
      <c r="D60" s="82"/>
      <c r="E60" s="72"/>
      <c r="F60" s="117"/>
      <c r="G60" s="116">
        <v>13090500</v>
      </c>
      <c r="H60" s="116">
        <f t="shared" si="0"/>
        <v>13090500</v>
      </c>
      <c r="I60" s="116"/>
      <c r="J60" s="116">
        <f t="shared" si="1"/>
        <v>0</v>
      </c>
      <c r="K60" s="116"/>
      <c r="L60" s="116">
        <f t="shared" si="2"/>
        <v>0</v>
      </c>
    </row>
    <row r="61" spans="1:12" ht="130.5" customHeight="1" x14ac:dyDescent="0.3">
      <c r="A61" s="75"/>
      <c r="B61" s="76"/>
      <c r="C61" s="59" t="s">
        <v>179</v>
      </c>
      <c r="D61" s="82"/>
      <c r="E61" s="72"/>
      <c r="F61" s="117"/>
      <c r="G61" s="116">
        <v>992000</v>
      </c>
      <c r="H61" s="116">
        <f t="shared" si="0"/>
        <v>992000</v>
      </c>
      <c r="I61" s="116"/>
      <c r="J61" s="116">
        <f t="shared" si="1"/>
        <v>0</v>
      </c>
      <c r="K61" s="116"/>
      <c r="L61" s="116">
        <f t="shared" si="2"/>
        <v>0</v>
      </c>
    </row>
    <row r="62" spans="1:12" ht="69.75" customHeight="1" x14ac:dyDescent="0.25">
      <c r="A62" s="234" t="s">
        <v>57</v>
      </c>
      <c r="B62" s="234"/>
      <c r="C62" s="234"/>
      <c r="D62" s="107">
        <f>D59+D60+D61</f>
        <v>500000</v>
      </c>
      <c r="E62" s="107">
        <f t="shared" ref="E62:L62" si="4">E59+E60+E61</f>
        <v>0</v>
      </c>
      <c r="F62" s="120">
        <f t="shared" si="4"/>
        <v>0</v>
      </c>
      <c r="G62" s="120">
        <f t="shared" si="4"/>
        <v>14082500</v>
      </c>
      <c r="H62" s="120">
        <f t="shared" si="4"/>
        <v>14582500</v>
      </c>
      <c r="I62" s="120">
        <f t="shared" si="4"/>
        <v>0</v>
      </c>
      <c r="J62" s="120">
        <f t="shared" si="4"/>
        <v>0</v>
      </c>
      <c r="K62" s="120">
        <f t="shared" si="4"/>
        <v>0</v>
      </c>
      <c r="L62" s="120">
        <f t="shared" si="4"/>
        <v>0</v>
      </c>
    </row>
    <row r="63" spans="1:12" ht="84" customHeight="1" x14ac:dyDescent="0.3">
      <c r="A63" s="191" t="s">
        <v>117</v>
      </c>
      <c r="B63" s="202" t="s">
        <v>59</v>
      </c>
      <c r="C63" s="59" t="s">
        <v>182</v>
      </c>
      <c r="D63" s="82">
        <v>450075</v>
      </c>
      <c r="E63" s="72">
        <v>320611.52</v>
      </c>
      <c r="F63" s="117"/>
      <c r="G63" s="116"/>
      <c r="H63" s="116">
        <f t="shared" si="0"/>
        <v>450075</v>
      </c>
      <c r="I63" s="116"/>
      <c r="J63" s="116">
        <f t="shared" si="1"/>
        <v>320611.52</v>
      </c>
      <c r="K63" s="116"/>
      <c r="L63" s="116">
        <f t="shared" si="2"/>
        <v>0</v>
      </c>
    </row>
    <row r="64" spans="1:12" ht="84" customHeight="1" x14ac:dyDescent="0.3">
      <c r="A64" s="229"/>
      <c r="B64" s="229"/>
      <c r="C64" s="59" t="s">
        <v>181</v>
      </c>
      <c r="D64" s="82">
        <v>99925</v>
      </c>
      <c r="E64" s="72"/>
      <c r="F64" s="117"/>
      <c r="G64" s="116"/>
      <c r="H64" s="116">
        <f t="shared" si="0"/>
        <v>99925</v>
      </c>
      <c r="I64" s="116"/>
      <c r="J64" s="116">
        <f t="shared" si="1"/>
        <v>0</v>
      </c>
      <c r="K64" s="116"/>
      <c r="L64" s="116">
        <f t="shared" si="2"/>
        <v>0</v>
      </c>
    </row>
    <row r="65" spans="1:12" ht="84" customHeight="1" x14ac:dyDescent="0.3">
      <c r="A65" s="103"/>
      <c r="B65" s="103"/>
      <c r="C65" s="59" t="s">
        <v>180</v>
      </c>
      <c r="D65" s="82"/>
      <c r="E65" s="72"/>
      <c r="F65" s="117"/>
      <c r="G65" s="116"/>
      <c r="H65" s="116">
        <f t="shared" si="0"/>
        <v>0</v>
      </c>
      <c r="I65" s="116">
        <v>177200</v>
      </c>
      <c r="J65" s="116">
        <f t="shared" si="1"/>
        <v>177200</v>
      </c>
      <c r="K65" s="116"/>
      <c r="L65" s="116">
        <f t="shared" si="2"/>
        <v>0</v>
      </c>
    </row>
    <row r="66" spans="1:12" ht="84" customHeight="1" x14ac:dyDescent="0.3">
      <c r="A66" s="103"/>
      <c r="B66" s="103"/>
      <c r="C66" s="59" t="s">
        <v>183</v>
      </c>
      <c r="D66" s="82"/>
      <c r="E66" s="72"/>
      <c r="F66" s="117"/>
      <c r="G66" s="116"/>
      <c r="H66" s="116">
        <f t="shared" si="0"/>
        <v>0</v>
      </c>
      <c r="I66" s="116"/>
      <c r="J66" s="116">
        <f t="shared" si="1"/>
        <v>0</v>
      </c>
      <c r="K66" s="7">
        <f>180400-22</f>
        <v>180378</v>
      </c>
      <c r="L66" s="116">
        <f t="shared" si="2"/>
        <v>180378</v>
      </c>
    </row>
    <row r="67" spans="1:12" ht="84" customHeight="1" x14ac:dyDescent="0.3">
      <c r="A67" s="103"/>
      <c r="B67" s="103"/>
      <c r="C67" s="59" t="s">
        <v>184</v>
      </c>
      <c r="D67" s="82"/>
      <c r="E67" s="72"/>
      <c r="F67" s="117"/>
      <c r="G67" s="116"/>
      <c r="H67" s="116">
        <f t="shared" si="0"/>
        <v>0</v>
      </c>
      <c r="I67" s="116"/>
      <c r="J67" s="116">
        <f t="shared" si="1"/>
        <v>0</v>
      </c>
      <c r="K67" s="7">
        <v>454622</v>
      </c>
      <c r="L67" s="116">
        <f t="shared" si="2"/>
        <v>454622</v>
      </c>
    </row>
    <row r="68" spans="1:12" ht="59.25" customHeight="1" x14ac:dyDescent="0.25">
      <c r="A68" s="220" t="s">
        <v>159</v>
      </c>
      <c r="B68" s="220"/>
      <c r="C68" s="220"/>
      <c r="D68" s="106">
        <f>D64+D63+D65+D66+D67</f>
        <v>550000</v>
      </c>
      <c r="E68" s="106">
        <f t="shared" ref="E68:L68" si="5">E64+E63+E65+E66+E67</f>
        <v>320611.52</v>
      </c>
      <c r="F68" s="118">
        <f t="shared" si="5"/>
        <v>0</v>
      </c>
      <c r="G68" s="118">
        <f t="shared" si="5"/>
        <v>0</v>
      </c>
      <c r="H68" s="118">
        <f t="shared" si="5"/>
        <v>550000</v>
      </c>
      <c r="I68" s="118">
        <f t="shared" si="5"/>
        <v>177200</v>
      </c>
      <c r="J68" s="118">
        <f t="shared" si="5"/>
        <v>497811.52</v>
      </c>
      <c r="K68" s="118">
        <f t="shared" si="5"/>
        <v>635000</v>
      </c>
      <c r="L68" s="118">
        <f t="shared" si="5"/>
        <v>635000</v>
      </c>
    </row>
    <row r="69" spans="1:12" ht="125.25" customHeight="1" x14ac:dyDescent="0.3">
      <c r="A69" s="59" t="s">
        <v>53</v>
      </c>
      <c r="B69" s="42" t="s">
        <v>55</v>
      </c>
      <c r="C69" s="59" t="s">
        <v>157</v>
      </c>
      <c r="D69" s="82">
        <f>276358.68+300144.1+79048.79</f>
        <v>655551.57000000007</v>
      </c>
      <c r="E69" s="72"/>
      <c r="F69" s="117"/>
      <c r="G69" s="116"/>
      <c r="H69" s="116">
        <f t="shared" si="0"/>
        <v>655551.57000000007</v>
      </c>
      <c r="J69" s="116">
        <f t="shared" si="1"/>
        <v>0</v>
      </c>
      <c r="K69" s="116">
        <v>949800</v>
      </c>
      <c r="L69" s="116">
        <f t="shared" si="2"/>
        <v>949800</v>
      </c>
    </row>
    <row r="70" spans="1:12" ht="63.75" customHeight="1" x14ac:dyDescent="0.25">
      <c r="A70" s="220" t="s">
        <v>99</v>
      </c>
      <c r="B70" s="220"/>
      <c r="C70" s="220"/>
      <c r="D70" s="106">
        <f>D69</f>
        <v>655551.57000000007</v>
      </c>
      <c r="E70" s="106">
        <f t="shared" ref="E70:L70" si="6">E69</f>
        <v>0</v>
      </c>
      <c r="F70" s="118">
        <f t="shared" si="6"/>
        <v>0</v>
      </c>
      <c r="G70" s="118">
        <f t="shared" si="6"/>
        <v>0</v>
      </c>
      <c r="H70" s="118">
        <f t="shared" si="6"/>
        <v>655551.57000000007</v>
      </c>
      <c r="I70" s="118">
        <f t="shared" si="6"/>
        <v>0</v>
      </c>
      <c r="J70" s="118">
        <f t="shared" si="6"/>
        <v>0</v>
      </c>
      <c r="K70" s="118">
        <f t="shared" si="6"/>
        <v>949800</v>
      </c>
      <c r="L70" s="118">
        <f t="shared" si="6"/>
        <v>949800</v>
      </c>
    </row>
    <row r="71" spans="1:12" ht="114.75" customHeight="1" x14ac:dyDescent="0.3">
      <c r="A71" s="104"/>
      <c r="B71" s="105" t="s">
        <v>173</v>
      </c>
      <c r="C71" s="101" t="s">
        <v>174</v>
      </c>
      <c r="D71" s="81"/>
      <c r="E71" s="73"/>
      <c r="F71" s="117"/>
      <c r="G71" s="116"/>
      <c r="H71" s="116">
        <f t="shared" si="0"/>
        <v>0</v>
      </c>
      <c r="I71" s="116">
        <v>498200</v>
      </c>
      <c r="J71" s="116">
        <f t="shared" si="1"/>
        <v>498200</v>
      </c>
      <c r="K71" s="116"/>
      <c r="L71" s="116">
        <f t="shared" si="2"/>
        <v>0</v>
      </c>
    </row>
    <row r="72" spans="1:12" ht="78" customHeight="1" x14ac:dyDescent="0.3">
      <c r="A72" s="104"/>
      <c r="B72" s="105"/>
      <c r="C72" s="101" t="s">
        <v>175</v>
      </c>
      <c r="D72" s="81"/>
      <c r="E72" s="73"/>
      <c r="F72" s="117"/>
      <c r="G72" s="116"/>
      <c r="H72" s="116">
        <f t="shared" si="0"/>
        <v>0</v>
      </c>
      <c r="I72" s="116"/>
      <c r="J72" s="116">
        <f t="shared" si="1"/>
        <v>0</v>
      </c>
      <c r="K72" s="116">
        <v>161000</v>
      </c>
      <c r="L72" s="116">
        <f t="shared" si="2"/>
        <v>161000</v>
      </c>
    </row>
    <row r="73" spans="1:12" ht="113.25" customHeight="1" x14ac:dyDescent="0.3">
      <c r="A73" s="104"/>
      <c r="B73" s="105"/>
      <c r="C73" s="101" t="s">
        <v>176</v>
      </c>
      <c r="D73" s="81"/>
      <c r="E73" s="73"/>
      <c r="F73" s="117"/>
      <c r="G73" s="116">
        <v>138700</v>
      </c>
      <c r="H73" s="116">
        <f t="shared" si="0"/>
        <v>138700</v>
      </c>
      <c r="I73" s="116"/>
      <c r="J73" s="116">
        <f t="shared" si="1"/>
        <v>0</v>
      </c>
      <c r="K73" s="116"/>
      <c r="L73" s="116">
        <f t="shared" si="2"/>
        <v>0</v>
      </c>
    </row>
    <row r="74" spans="1:12" ht="113.25" customHeight="1" x14ac:dyDescent="0.25">
      <c r="A74" s="104"/>
      <c r="B74" s="221" t="s">
        <v>187</v>
      </c>
      <c r="C74" s="222"/>
      <c r="D74" s="106">
        <f>D73+D72+D71</f>
        <v>0</v>
      </c>
      <c r="E74" s="106">
        <f t="shared" ref="E74:L74" si="7">E73+E72+E71</f>
        <v>0</v>
      </c>
      <c r="F74" s="118">
        <f t="shared" si="7"/>
        <v>0</v>
      </c>
      <c r="G74" s="118">
        <f t="shared" si="7"/>
        <v>138700</v>
      </c>
      <c r="H74" s="118">
        <f t="shared" si="7"/>
        <v>138700</v>
      </c>
      <c r="I74" s="118">
        <f t="shared" si="7"/>
        <v>498200</v>
      </c>
      <c r="J74" s="118">
        <f t="shared" si="7"/>
        <v>498200</v>
      </c>
      <c r="K74" s="118">
        <f t="shared" si="7"/>
        <v>161000</v>
      </c>
      <c r="L74" s="118">
        <f t="shared" si="7"/>
        <v>161000</v>
      </c>
    </row>
    <row r="75" spans="1:12" ht="125.25" customHeight="1" x14ac:dyDescent="0.3">
      <c r="A75" s="90" t="s">
        <v>58</v>
      </c>
      <c r="B75" s="91" t="s">
        <v>33</v>
      </c>
      <c r="C75" s="93" t="s">
        <v>114</v>
      </c>
      <c r="D75" s="92">
        <f>1057836.91</f>
        <v>1057836.9099999999</v>
      </c>
      <c r="E75" s="70"/>
      <c r="F75" s="117"/>
      <c r="G75" s="116">
        <v>169800</v>
      </c>
      <c r="H75" s="116">
        <f t="shared" si="0"/>
        <v>1227636.9099999999</v>
      </c>
      <c r="I75" s="116"/>
      <c r="J75" s="116">
        <f t="shared" si="1"/>
        <v>0</v>
      </c>
      <c r="K75" s="116"/>
      <c r="L75" s="116">
        <f t="shared" si="2"/>
        <v>0</v>
      </c>
    </row>
    <row r="76" spans="1:12" ht="125.25" customHeight="1" x14ac:dyDescent="0.3">
      <c r="A76" s="90"/>
      <c r="B76" s="91"/>
      <c r="C76" s="93" t="s">
        <v>185</v>
      </c>
      <c r="D76" s="92"/>
      <c r="E76" s="70"/>
      <c r="F76" s="117"/>
      <c r="G76" s="116"/>
      <c r="H76" s="116">
        <f t="shared" si="0"/>
        <v>0</v>
      </c>
      <c r="I76" s="116">
        <v>90000</v>
      </c>
      <c r="J76" s="116">
        <f t="shared" si="1"/>
        <v>90000</v>
      </c>
      <c r="K76" s="116"/>
      <c r="L76" s="116">
        <f t="shared" si="2"/>
        <v>0</v>
      </c>
    </row>
    <row r="77" spans="1:12" ht="125.25" customHeight="1" x14ac:dyDescent="0.3">
      <c r="A77" s="90"/>
      <c r="B77" s="91"/>
      <c r="C77" s="93" t="s">
        <v>177</v>
      </c>
      <c r="D77" s="92"/>
      <c r="E77" s="70"/>
      <c r="F77" s="117"/>
      <c r="G77" s="116"/>
      <c r="H77" s="116">
        <f t="shared" si="0"/>
        <v>0</v>
      </c>
      <c r="I77" s="116"/>
      <c r="J77" s="116">
        <f t="shared" si="1"/>
        <v>0</v>
      </c>
      <c r="K77" s="116">
        <v>518300</v>
      </c>
      <c r="L77" s="116">
        <f t="shared" si="2"/>
        <v>518300</v>
      </c>
    </row>
    <row r="78" spans="1:12" ht="125.25" customHeight="1" x14ac:dyDescent="0.3">
      <c r="A78" s="90"/>
      <c r="B78" s="91"/>
      <c r="C78" s="93" t="s">
        <v>186</v>
      </c>
      <c r="D78" s="92"/>
      <c r="E78" s="70"/>
      <c r="F78" s="117"/>
      <c r="G78" s="116">
        <v>1079900</v>
      </c>
      <c r="H78" s="116">
        <f t="shared" si="0"/>
        <v>1079900</v>
      </c>
      <c r="I78" s="116"/>
      <c r="J78" s="116">
        <f t="shared" si="1"/>
        <v>0</v>
      </c>
      <c r="K78" s="116"/>
      <c r="L78" s="116">
        <f t="shared" si="2"/>
        <v>0</v>
      </c>
    </row>
    <row r="79" spans="1:12" ht="72" customHeight="1" x14ac:dyDescent="0.25">
      <c r="A79" s="198" t="s">
        <v>41</v>
      </c>
      <c r="B79" s="198"/>
      <c r="C79" s="198"/>
      <c r="D79" s="107">
        <f>D78+D77+D76+D75</f>
        <v>1057836.9099999999</v>
      </c>
      <c r="E79" s="107">
        <f t="shared" ref="E79:L79" si="8">E78+E77+E76+E75</f>
        <v>0</v>
      </c>
      <c r="F79" s="120">
        <f t="shared" si="8"/>
        <v>0</v>
      </c>
      <c r="G79" s="120">
        <f t="shared" si="8"/>
        <v>1249700</v>
      </c>
      <c r="H79" s="120">
        <f t="shared" si="8"/>
        <v>2307536.91</v>
      </c>
      <c r="I79" s="120">
        <f t="shared" si="8"/>
        <v>90000</v>
      </c>
      <c r="J79" s="120">
        <f t="shared" si="8"/>
        <v>90000</v>
      </c>
      <c r="K79" s="120">
        <f t="shared" si="8"/>
        <v>518300</v>
      </c>
      <c r="L79" s="120">
        <f t="shared" si="8"/>
        <v>518300</v>
      </c>
    </row>
    <row r="80" spans="1:12" s="78" customFormat="1" ht="31.5" x14ac:dyDescent="0.25">
      <c r="A80" s="83">
        <v>5</v>
      </c>
      <c r="B80" s="77" t="s">
        <v>111</v>
      </c>
      <c r="C80" s="88" t="s">
        <v>112</v>
      </c>
      <c r="D80" s="44">
        <v>1088500</v>
      </c>
      <c r="E80" s="46"/>
      <c r="F80" s="121"/>
      <c r="G80" s="116"/>
      <c r="H80" s="116">
        <f>D80+G80</f>
        <v>1088500</v>
      </c>
      <c r="I80" s="116"/>
      <c r="J80" s="116">
        <f t="shared" ref="J80:J83" si="9">I80+E80</f>
        <v>0</v>
      </c>
      <c r="K80" s="116"/>
      <c r="L80" s="116">
        <f t="shared" ref="L80:L82" si="10">K80+F80</f>
        <v>0</v>
      </c>
    </row>
    <row r="81" spans="1:12" s="109" customFormat="1" ht="18.75" x14ac:dyDescent="0.3">
      <c r="A81" s="223" t="s">
        <v>84</v>
      </c>
      <c r="B81" s="223"/>
      <c r="C81" s="223"/>
      <c r="D81" s="108">
        <f>D79+D62+D58+D70+D68+D80</f>
        <v>77496619.279999986</v>
      </c>
      <c r="E81" s="108">
        <f>E79+E62+E58+E70+E68+E80</f>
        <v>3270580.72</v>
      </c>
      <c r="F81" s="122">
        <f>F79+F62+F58+F70+F68+F80</f>
        <v>1430600</v>
      </c>
      <c r="G81" s="122">
        <f>G79+G62+G58+G70+G68+G80</f>
        <v>24511273</v>
      </c>
      <c r="H81" s="122">
        <f>H79+H62+H58+H70+H68+H80+H74</f>
        <v>85160046.849999994</v>
      </c>
      <c r="I81" s="122">
        <f>I79+I62+I58+I70+I68+I80</f>
        <v>267200</v>
      </c>
      <c r="J81" s="122">
        <f>J79+J62+J58+J70+J68+J80</f>
        <v>3537780.72</v>
      </c>
      <c r="K81" s="122">
        <f t="shared" ref="K81" si="11">K79+K62+K58+K70+K68+K80</f>
        <v>2103100</v>
      </c>
      <c r="L81" s="122">
        <f>L79+L62+L58+L70+L68+L80+L74</f>
        <v>3694700</v>
      </c>
    </row>
    <row r="82" spans="1:12" s="109" customFormat="1" ht="33" customHeight="1" x14ac:dyDescent="0.3">
      <c r="A82" s="224" t="s">
        <v>82</v>
      </c>
      <c r="B82" s="225"/>
      <c r="C82" s="226"/>
      <c r="D82" s="213">
        <f>D81+E81</f>
        <v>80767199.999999985</v>
      </c>
      <c r="E82" s="214"/>
      <c r="F82" s="123"/>
      <c r="G82" s="124"/>
      <c r="H82" s="124">
        <f>H81+J81</f>
        <v>88697827.569999993</v>
      </c>
      <c r="I82" s="116"/>
      <c r="J82" s="116">
        <f t="shared" si="9"/>
        <v>0</v>
      </c>
      <c r="K82" s="116"/>
      <c r="L82" s="116">
        <f t="shared" si="10"/>
        <v>0</v>
      </c>
    </row>
    <row r="83" spans="1:12" ht="18.75" x14ac:dyDescent="0.3">
      <c r="A83" s="215" t="s">
        <v>83</v>
      </c>
      <c r="B83" s="216"/>
      <c r="C83" s="217"/>
      <c r="D83" s="96"/>
      <c r="E83" s="71"/>
      <c r="F83" s="125">
        <f>F81</f>
        <v>1430600</v>
      </c>
      <c r="G83" s="116"/>
      <c r="H83" s="116"/>
      <c r="I83" s="116"/>
      <c r="J83" s="116">
        <f t="shared" si="9"/>
        <v>0</v>
      </c>
      <c r="K83" s="116"/>
      <c r="L83" s="124">
        <f>L81</f>
        <v>3694700</v>
      </c>
    </row>
    <row r="84" spans="1:12" ht="23.25" x14ac:dyDescent="0.35">
      <c r="A84" s="208" t="s">
        <v>85</v>
      </c>
      <c r="B84" s="208"/>
      <c r="C84" s="208"/>
      <c r="D84" s="218"/>
      <c r="E84" s="218"/>
      <c r="F84" s="219"/>
      <c r="G84" s="126"/>
      <c r="H84" s="126"/>
    </row>
    <row r="85" spans="1:12" ht="18.75" hidden="1" x14ac:dyDescent="0.3">
      <c r="D85" s="79">
        <f>81109300+1088500</f>
        <v>82197800</v>
      </c>
    </row>
    <row r="86" spans="1:12" ht="18.75" hidden="1" x14ac:dyDescent="0.3">
      <c r="D86" s="79">
        <f>D82+F83</f>
        <v>82197799.999999985</v>
      </c>
    </row>
    <row r="87" spans="1:12" ht="18.75" hidden="1" x14ac:dyDescent="0.3">
      <c r="D87" s="79">
        <f>D85-D86</f>
        <v>0</v>
      </c>
    </row>
  </sheetData>
  <mergeCells count="23">
    <mergeCell ref="A6:F6"/>
    <mergeCell ref="A58:C58"/>
    <mergeCell ref="A62:C62"/>
    <mergeCell ref="B63:B64"/>
    <mergeCell ref="A63:A64"/>
    <mergeCell ref="A7:A8"/>
    <mergeCell ref="B7:B8"/>
    <mergeCell ref="C7:C8"/>
    <mergeCell ref="E7:E8"/>
    <mergeCell ref="D7:D8"/>
    <mergeCell ref="F7:F8"/>
    <mergeCell ref="D84:F84"/>
    <mergeCell ref="A79:C79"/>
    <mergeCell ref="A81:C81"/>
    <mergeCell ref="A82:C82"/>
    <mergeCell ref="D82:E82"/>
    <mergeCell ref="A83:C83"/>
    <mergeCell ref="A68:C68"/>
    <mergeCell ref="A70:C70"/>
    <mergeCell ref="B9:B50"/>
    <mergeCell ref="A9:A50"/>
    <mergeCell ref="A84:C84"/>
    <mergeCell ref="B74:C74"/>
  </mergeCells>
  <phoneticPr fontId="15" type="noConversion"/>
  <pageMargins left="0.70866141732283472" right="0.31496062992125984" top="0.55118110236220474" bottom="0.55118110236220474" header="0.31496062992125984" footer="0.31496062992125984"/>
  <pageSetup paperSize="9" scale="5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14" sqref="A14"/>
    </sheetView>
  </sheetViews>
  <sheetFormatPr defaultRowHeight="15" x14ac:dyDescent="0.25"/>
  <cols>
    <col min="1" max="1" width="43.5703125" customWidth="1"/>
    <col min="2" max="2" width="21.140625" customWidth="1"/>
    <col min="3" max="3" width="20" customWidth="1"/>
    <col min="4" max="4" width="17.85546875" customWidth="1"/>
  </cols>
  <sheetData>
    <row r="3" spans="1:4" ht="89.25" customHeight="1" x14ac:dyDescent="0.25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.75" x14ac:dyDescent="0.25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5" x14ac:dyDescent="0.25">
      <c r="A5" s="21" t="s">
        <v>22</v>
      </c>
      <c r="B5" s="16">
        <v>105000</v>
      </c>
      <c r="C5" s="16">
        <v>6187.47</v>
      </c>
      <c r="D5" s="16">
        <f t="shared" ref="D5:D7" si="0">B5+C5</f>
        <v>111187.47</v>
      </c>
    </row>
    <row r="6" spans="1:4" ht="47.25" x14ac:dyDescent="0.25">
      <c r="A6" s="21" t="s">
        <v>24</v>
      </c>
      <c r="B6" s="16">
        <v>66000</v>
      </c>
      <c r="C6" s="16">
        <v>288339.32</v>
      </c>
      <c r="D6" s="16">
        <f t="shared" si="0"/>
        <v>354339.32</v>
      </c>
    </row>
    <row r="7" spans="1:4" ht="63" x14ac:dyDescent="0.25">
      <c r="A7" s="21" t="s">
        <v>62</v>
      </c>
      <c r="B7" s="16">
        <v>0</v>
      </c>
      <c r="C7" s="16">
        <v>245300</v>
      </c>
      <c r="D7" s="16">
        <f t="shared" si="0"/>
        <v>245300</v>
      </c>
    </row>
    <row r="8" spans="1:4" ht="34.5" customHeight="1" x14ac:dyDescent="0.25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75" x14ac:dyDescent="0.25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4" workbookViewId="0">
      <selection activeCell="D53" sqref="D53"/>
    </sheetView>
  </sheetViews>
  <sheetFormatPr defaultColWidth="9.140625" defaultRowHeight="15" x14ac:dyDescent="0.25"/>
  <cols>
    <col min="1" max="1" width="5.7109375" style="5" customWidth="1"/>
    <col min="2" max="2" width="16.42578125" style="5" customWidth="1"/>
    <col min="3" max="3" width="46.5703125" style="5" customWidth="1"/>
    <col min="4" max="4" width="15" style="5" customWidth="1"/>
    <col min="5" max="5" width="15" style="28" customWidth="1"/>
    <col min="6" max="6" width="15" style="27" customWidth="1"/>
    <col min="7" max="7" width="15.7109375" style="28" customWidth="1"/>
    <col min="8" max="8" width="19.7109375" style="28" customWidth="1"/>
    <col min="9" max="9" width="16.140625" style="28" customWidth="1"/>
    <col min="10" max="10" width="13.140625" style="28" bestFit="1" customWidth="1"/>
    <col min="11" max="16384" width="9.140625" style="5"/>
  </cols>
  <sheetData>
    <row r="1" spans="1:10" ht="18.75" hidden="1" customHeight="1" x14ac:dyDescent="0.3">
      <c r="D1" s="244" t="s">
        <v>0</v>
      </c>
      <c r="E1" s="244"/>
      <c r="F1" s="244"/>
      <c r="G1" s="244"/>
      <c r="H1" s="244"/>
    </row>
    <row r="2" spans="1:10" ht="15" hidden="1" customHeight="1" x14ac:dyDescent="0.3">
      <c r="D2" s="244" t="s">
        <v>1</v>
      </c>
      <c r="E2" s="244"/>
      <c r="F2" s="244"/>
      <c r="G2" s="244"/>
      <c r="H2" s="244"/>
    </row>
    <row r="3" spans="1:10" ht="15" hidden="1" customHeight="1" x14ac:dyDescent="0.3">
      <c r="D3" s="244" t="s">
        <v>2</v>
      </c>
      <c r="E3" s="244"/>
      <c r="F3" s="244"/>
      <c r="G3" s="244"/>
      <c r="H3" s="244"/>
    </row>
    <row r="4" spans="1:10" ht="15" hidden="1" customHeight="1" x14ac:dyDescent="0.3">
      <c r="D4" s="244" t="s">
        <v>3</v>
      </c>
      <c r="E4" s="244"/>
      <c r="F4" s="244"/>
      <c r="G4" s="244"/>
      <c r="H4" s="244"/>
    </row>
    <row r="5" spans="1:10" ht="22.5" hidden="1" customHeight="1" x14ac:dyDescent="0.3">
      <c r="D5" s="244" t="s">
        <v>37</v>
      </c>
      <c r="E5" s="244"/>
      <c r="F5" s="244"/>
      <c r="G5" s="244"/>
      <c r="H5" s="244"/>
    </row>
    <row r="6" spans="1:10" ht="18.75" hidden="1" customHeight="1" x14ac:dyDescent="0.3">
      <c r="A6" s="6"/>
    </row>
    <row r="7" spans="1:10" ht="18.75" hidden="1" customHeight="1" x14ac:dyDescent="0.3">
      <c r="A7" s="7"/>
    </row>
    <row r="8" spans="1:10" ht="78.75" customHeight="1" x14ac:dyDescent="0.3">
      <c r="A8" s="248" t="s">
        <v>38</v>
      </c>
      <c r="B8" s="248"/>
      <c r="C8" s="248"/>
      <c r="D8" s="248"/>
      <c r="E8" s="248"/>
      <c r="F8" s="248"/>
      <c r="G8" s="248"/>
      <c r="H8" s="248"/>
    </row>
    <row r="9" spans="1:10" ht="18.75" x14ac:dyDescent="0.3">
      <c r="A9" s="249"/>
      <c r="B9" s="249"/>
      <c r="C9" s="249"/>
      <c r="D9" s="249"/>
      <c r="E9" s="249"/>
      <c r="F9" s="249"/>
      <c r="G9" s="249"/>
      <c r="H9" s="249"/>
    </row>
    <row r="10" spans="1:10" ht="32.25" customHeight="1" x14ac:dyDescent="0.25">
      <c r="A10" s="252" t="s">
        <v>4</v>
      </c>
      <c r="B10" s="253" t="s">
        <v>5</v>
      </c>
      <c r="C10" s="255" t="s">
        <v>6</v>
      </c>
      <c r="D10" s="257" t="s">
        <v>77</v>
      </c>
      <c r="E10" s="257"/>
      <c r="F10" s="29"/>
      <c r="G10" s="258" t="s">
        <v>78</v>
      </c>
      <c r="H10" s="250" t="s">
        <v>79</v>
      </c>
      <c r="I10" s="251"/>
      <c r="J10" s="31"/>
    </row>
    <row r="11" spans="1:10" ht="58.5" customHeight="1" x14ac:dyDescent="0.25">
      <c r="A11" s="249"/>
      <c r="B11" s="254"/>
      <c r="C11" s="256"/>
      <c r="D11" s="8" t="s">
        <v>73</v>
      </c>
      <c r="E11" s="56" t="s">
        <v>69</v>
      </c>
      <c r="F11" s="32" t="s">
        <v>34</v>
      </c>
      <c r="G11" s="259"/>
      <c r="H11" s="33" t="s">
        <v>80</v>
      </c>
      <c r="I11" s="34" t="s">
        <v>69</v>
      </c>
      <c r="J11" s="39" t="s">
        <v>34</v>
      </c>
    </row>
    <row r="12" spans="1:10" ht="93.75" customHeight="1" x14ac:dyDescent="0.25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4.5" x14ac:dyDescent="0.25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.75" x14ac:dyDescent="0.25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4.5" x14ac:dyDescent="0.25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4.5" x14ac:dyDescent="0.25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.75" x14ac:dyDescent="0.25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.75" x14ac:dyDescent="0.25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3" x14ac:dyDescent="0.25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 x14ac:dyDescent="0.25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 x14ac:dyDescent="0.25">
      <c r="A21" s="66"/>
      <c r="B21" s="64"/>
      <c r="C21" s="9" t="s">
        <v>89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 x14ac:dyDescent="0.25">
      <c r="A22" s="66"/>
      <c r="B22" s="64"/>
      <c r="C22" s="9" t="s">
        <v>90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3" x14ac:dyDescent="0.25">
      <c r="A23" s="66"/>
      <c r="B23" s="64"/>
      <c r="C23" s="9" t="s">
        <v>16</v>
      </c>
      <c r="D23" s="2">
        <f>SUM(D24:D40)</f>
        <v>71866799.999999985</v>
      </c>
      <c r="E23" s="40">
        <f t="shared" ref="E23" si="1"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7.25" x14ac:dyDescent="0.25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5" x14ac:dyDescent="0.25">
      <c r="A25" s="66"/>
      <c r="B25" s="64"/>
      <c r="C25" s="9" t="s">
        <v>18</v>
      </c>
      <c r="D25" s="1">
        <v>843000</v>
      </c>
      <c r="E25" s="36"/>
      <c r="F25" s="37">
        <f t="shared" ref="F25:F43" si="2">D25</f>
        <v>843000</v>
      </c>
      <c r="G25" s="36"/>
      <c r="H25" s="36"/>
      <c r="I25" s="31"/>
      <c r="J25" s="31"/>
    </row>
    <row r="26" spans="1:10" ht="47.25" x14ac:dyDescent="0.25">
      <c r="A26" s="66"/>
      <c r="B26" s="64"/>
      <c r="C26" s="9" t="s">
        <v>19</v>
      </c>
      <c r="D26" s="1">
        <v>9578000</v>
      </c>
      <c r="E26" s="36"/>
      <c r="F26" s="37">
        <f t="shared" si="2"/>
        <v>9578000</v>
      </c>
      <c r="G26" s="36"/>
      <c r="H26" s="36"/>
      <c r="I26" s="31"/>
      <c r="J26" s="31"/>
    </row>
    <row r="27" spans="1:10" ht="47.25" x14ac:dyDescent="0.25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5" x14ac:dyDescent="0.25">
      <c r="A28" s="66"/>
      <c r="B28" s="64"/>
      <c r="C28" s="9" t="s">
        <v>21</v>
      </c>
      <c r="D28" s="1">
        <v>7517000</v>
      </c>
      <c r="E28" s="36"/>
      <c r="F28" s="37">
        <f t="shared" si="2"/>
        <v>7517000</v>
      </c>
      <c r="G28" s="36"/>
      <c r="H28" s="36"/>
      <c r="I28" s="31"/>
      <c r="J28" s="31"/>
    </row>
    <row r="29" spans="1:10" ht="31.5" x14ac:dyDescent="0.25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2"/>
        <v>111187.47</v>
      </c>
      <c r="G29" s="36"/>
      <c r="H29" s="36"/>
      <c r="I29" s="31"/>
      <c r="J29" s="31"/>
    </row>
    <row r="30" spans="1:10" ht="15.75" x14ac:dyDescent="0.25">
      <c r="A30" s="66"/>
      <c r="B30" s="64"/>
      <c r="C30" s="9" t="s">
        <v>23</v>
      </c>
      <c r="D30" s="1">
        <v>2133000</v>
      </c>
      <c r="E30" s="36"/>
      <c r="F30" s="37">
        <f t="shared" si="2"/>
        <v>2133000</v>
      </c>
      <c r="G30" s="36"/>
      <c r="H30" s="36"/>
      <c r="I30" s="31"/>
      <c r="J30" s="31"/>
    </row>
    <row r="31" spans="1:10" ht="31.5" x14ac:dyDescent="0.25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2"/>
        <v>354339.32</v>
      </c>
      <c r="G31" s="36"/>
      <c r="H31" s="36"/>
      <c r="I31" s="31"/>
      <c r="J31" s="31"/>
    </row>
    <row r="32" spans="1:10" ht="31.5" x14ac:dyDescent="0.25">
      <c r="A32" s="66"/>
      <c r="B32" s="64"/>
      <c r="C32" s="9" t="s">
        <v>25</v>
      </c>
      <c r="D32" s="1">
        <v>1538000</v>
      </c>
      <c r="E32" s="36"/>
      <c r="F32" s="37">
        <f t="shared" si="2"/>
        <v>1538000</v>
      </c>
      <c r="G32" s="36"/>
      <c r="H32" s="36"/>
      <c r="I32" s="31"/>
      <c r="J32" s="31"/>
    </row>
    <row r="33" spans="1:10" ht="31.5" x14ac:dyDescent="0.25">
      <c r="A33" s="66"/>
      <c r="B33" s="64"/>
      <c r="C33" s="9" t="s">
        <v>26</v>
      </c>
      <c r="D33" s="1">
        <v>6667000</v>
      </c>
      <c r="E33" s="36"/>
      <c r="F33" s="37">
        <f t="shared" si="2"/>
        <v>6667000</v>
      </c>
      <c r="G33" s="36"/>
      <c r="H33" s="36"/>
      <c r="I33" s="31"/>
      <c r="J33" s="31"/>
    </row>
    <row r="34" spans="1:10" ht="31.5" x14ac:dyDescent="0.25">
      <c r="A34" s="66"/>
      <c r="B34" s="64"/>
      <c r="C34" s="9" t="s">
        <v>27</v>
      </c>
      <c r="D34" s="1">
        <v>2224000</v>
      </c>
      <c r="E34" s="36"/>
      <c r="F34" s="37">
        <f t="shared" si="2"/>
        <v>2224000</v>
      </c>
      <c r="G34" s="36"/>
      <c r="H34" s="36"/>
      <c r="I34" s="31"/>
      <c r="J34" s="31"/>
    </row>
    <row r="35" spans="1:10" ht="157.5" x14ac:dyDescent="0.25">
      <c r="A35" s="66"/>
      <c r="B35" s="64"/>
      <c r="C35" s="9" t="s">
        <v>52</v>
      </c>
      <c r="D35" s="1">
        <v>383670.02</v>
      </c>
      <c r="E35" s="36"/>
      <c r="F35" s="37">
        <f t="shared" si="2"/>
        <v>383670.02</v>
      </c>
      <c r="G35" s="36"/>
      <c r="H35" s="36"/>
      <c r="I35" s="31"/>
      <c r="J35" s="31"/>
    </row>
    <row r="36" spans="1:10" ht="31.5" x14ac:dyDescent="0.25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2"/>
        <v>3503224.0600000005</v>
      </c>
      <c r="G36" s="36"/>
      <c r="H36" s="36"/>
      <c r="I36" s="31"/>
      <c r="J36" s="31"/>
    </row>
    <row r="37" spans="1:10" ht="78.75" x14ac:dyDescent="0.25">
      <c r="A37" s="66"/>
      <c r="B37" s="64"/>
      <c r="C37" s="14" t="s">
        <v>51</v>
      </c>
      <c r="D37" s="1">
        <v>198900</v>
      </c>
      <c r="E37" s="36"/>
      <c r="F37" s="37">
        <f t="shared" si="2"/>
        <v>198900</v>
      </c>
      <c r="G37" s="36"/>
      <c r="H37" s="36"/>
      <c r="I37" s="31"/>
      <c r="J37" s="31"/>
    </row>
    <row r="38" spans="1:10" ht="63" x14ac:dyDescent="0.25">
      <c r="A38" s="66"/>
      <c r="B38" s="64"/>
      <c r="C38" s="14" t="s">
        <v>50</v>
      </c>
      <c r="D38" s="1">
        <v>245300</v>
      </c>
      <c r="E38" s="36"/>
      <c r="F38" s="37">
        <f t="shared" si="2"/>
        <v>245300</v>
      </c>
      <c r="G38" s="36"/>
      <c r="H38" s="36"/>
      <c r="I38" s="31"/>
      <c r="J38" s="31"/>
    </row>
    <row r="39" spans="1:10" ht="94.5" x14ac:dyDescent="0.25">
      <c r="A39" s="66"/>
      <c r="B39" s="64"/>
      <c r="C39" s="69" t="s">
        <v>102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3" x14ac:dyDescent="0.25">
      <c r="A40" s="66"/>
      <c r="B40" s="64"/>
      <c r="C40" s="69" t="s">
        <v>103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10.25" x14ac:dyDescent="0.25">
      <c r="A41" s="66"/>
      <c r="B41" s="64"/>
      <c r="C41" s="9" t="s">
        <v>39</v>
      </c>
      <c r="D41" s="17">
        <v>238500</v>
      </c>
      <c r="E41" s="58"/>
      <c r="F41" s="37">
        <f t="shared" si="2"/>
        <v>238500</v>
      </c>
      <c r="G41" s="36"/>
      <c r="H41" s="36"/>
      <c r="I41" s="31"/>
      <c r="J41" s="31"/>
    </row>
    <row r="42" spans="1:10" ht="126" x14ac:dyDescent="0.25">
      <c r="A42" s="66"/>
      <c r="B42" s="64"/>
      <c r="C42" s="9" t="s">
        <v>29</v>
      </c>
      <c r="D42" s="1">
        <v>82000</v>
      </c>
      <c r="E42" s="36"/>
      <c r="F42" s="37">
        <f t="shared" si="2"/>
        <v>82000</v>
      </c>
      <c r="G42" s="36"/>
      <c r="H42" s="36"/>
      <c r="I42" s="31"/>
      <c r="J42" s="31"/>
    </row>
    <row r="43" spans="1:10" ht="126" x14ac:dyDescent="0.25">
      <c r="A43" s="66"/>
      <c r="B43" s="64"/>
      <c r="C43" s="9" t="s">
        <v>36</v>
      </c>
      <c r="D43" s="1">
        <v>1600000</v>
      </c>
      <c r="E43" s="36"/>
      <c r="F43" s="37">
        <f t="shared" si="2"/>
        <v>1600000</v>
      </c>
      <c r="G43" s="36"/>
      <c r="H43" s="36"/>
      <c r="I43" s="31"/>
      <c r="J43" s="31"/>
    </row>
    <row r="44" spans="1:10" s="28" customFormat="1" ht="31.5" customHeight="1" x14ac:dyDescent="0.25">
      <c r="A44" s="68"/>
      <c r="B44" s="67"/>
      <c r="C44" s="57" t="s">
        <v>104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 x14ac:dyDescent="0.25">
      <c r="A45" s="269" t="s">
        <v>56</v>
      </c>
      <c r="B45" s="270"/>
      <c r="C45" s="271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 x14ac:dyDescent="0.25">
      <c r="A46" s="260">
        <v>2</v>
      </c>
      <c r="B46" s="278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7.25" x14ac:dyDescent="0.25">
      <c r="A47" s="261"/>
      <c r="B47" s="279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3" x14ac:dyDescent="0.25">
      <c r="A48" s="261"/>
      <c r="B48" s="279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7.25" x14ac:dyDescent="0.25">
      <c r="A49" s="261"/>
      <c r="B49" s="279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7.25" x14ac:dyDescent="0.25">
      <c r="A50" s="261"/>
      <c r="B50" s="279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.75" x14ac:dyDescent="0.25">
      <c r="A51" s="261"/>
      <c r="B51" s="280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5" x14ac:dyDescent="0.25">
      <c r="A52" s="262"/>
      <c r="B52" s="4"/>
      <c r="C52" s="10" t="s">
        <v>91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3" x14ac:dyDescent="0.25">
      <c r="A53" s="262"/>
      <c r="B53" s="4"/>
      <c r="C53" s="10" t="s">
        <v>106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5" x14ac:dyDescent="0.25">
      <c r="A54" s="263"/>
      <c r="B54" s="4"/>
      <c r="C54" s="74" t="s">
        <v>107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 x14ac:dyDescent="0.25">
      <c r="A55" s="272" t="s">
        <v>57</v>
      </c>
      <c r="B55" s="273"/>
      <c r="C55" s="274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 t="shared" ref="I55:J55" si="3">SUM(I46:I51)</f>
        <v>0</v>
      </c>
      <c r="J55" s="46">
        <f t="shared" si="3"/>
        <v>1688400</v>
      </c>
    </row>
    <row r="56" spans="1:10" ht="112.5" customHeight="1" x14ac:dyDescent="0.25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 x14ac:dyDescent="0.25">
      <c r="A57" s="15"/>
      <c r="B57" s="4"/>
      <c r="C57" s="4" t="s">
        <v>105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 x14ac:dyDescent="0.25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 x14ac:dyDescent="0.25">
      <c r="A59" s="284" t="s">
        <v>60</v>
      </c>
      <c r="B59" s="285"/>
      <c r="C59" s="286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 x14ac:dyDescent="0.25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 x14ac:dyDescent="0.25">
      <c r="A61" s="269" t="s">
        <v>99</v>
      </c>
      <c r="B61" s="270"/>
      <c r="C61" s="271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 x14ac:dyDescent="0.25">
      <c r="A62" s="281">
        <v>3</v>
      </c>
      <c r="B62" s="278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7.25" x14ac:dyDescent="0.25">
      <c r="A63" s="282"/>
      <c r="B63" s="279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5" x14ac:dyDescent="0.25">
      <c r="A64" s="282"/>
      <c r="B64" s="279"/>
      <c r="C64" s="10" t="s">
        <v>86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3" x14ac:dyDescent="0.25">
      <c r="A65" s="282"/>
      <c r="B65" s="279"/>
      <c r="C65" s="10" t="s">
        <v>46</v>
      </c>
      <c r="D65" s="18">
        <v>505000</v>
      </c>
      <c r="E65" s="42"/>
      <c r="F65" s="44">
        <f t="shared" ref="F65" si="4">D65</f>
        <v>505000</v>
      </c>
      <c r="G65" s="30"/>
      <c r="H65" s="30"/>
      <c r="I65" s="31"/>
      <c r="J65" s="31"/>
    </row>
    <row r="66" spans="1:10" ht="31.5" x14ac:dyDescent="0.25">
      <c r="A66" s="283"/>
      <c r="B66" s="280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5" x14ac:dyDescent="0.25">
      <c r="A67" s="15"/>
      <c r="B67" s="4"/>
      <c r="C67" s="10" t="s">
        <v>87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7.25" x14ac:dyDescent="0.25">
      <c r="A68" s="15"/>
      <c r="B68" s="4"/>
      <c r="C68" s="10" t="s">
        <v>88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 x14ac:dyDescent="0.25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 x14ac:dyDescent="0.25">
      <c r="A70" s="275" t="s">
        <v>40</v>
      </c>
      <c r="B70" s="276"/>
      <c r="C70" s="277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 x14ac:dyDescent="0.25">
      <c r="A71" s="281">
        <v>4</v>
      </c>
      <c r="B71" s="278" t="s">
        <v>33</v>
      </c>
      <c r="C71" s="10" t="s">
        <v>94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.75" x14ac:dyDescent="0.25">
      <c r="A72" s="282"/>
      <c r="B72" s="279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9" x14ac:dyDescent="0.25">
      <c r="A73" s="283"/>
      <c r="B73" s="280"/>
      <c r="C73" s="19" t="s">
        <v>100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9" x14ac:dyDescent="0.25">
      <c r="A74" s="15"/>
      <c r="B74" s="4"/>
      <c r="C74" s="19" t="s">
        <v>101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1.75" x14ac:dyDescent="0.25">
      <c r="A75" s="15"/>
      <c r="B75" s="4"/>
      <c r="C75" s="19" t="s">
        <v>108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4.5" x14ac:dyDescent="0.25">
      <c r="A76" s="15"/>
      <c r="B76" s="4"/>
      <c r="C76" s="61" t="s">
        <v>109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.75" x14ac:dyDescent="0.25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x14ac:dyDescent="0.25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 x14ac:dyDescent="0.25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 x14ac:dyDescent="0.25">
      <c r="A80" s="275" t="s">
        <v>41</v>
      </c>
      <c r="B80" s="276"/>
      <c r="C80" s="277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 t="shared" ref="G80:H80" si="5">SUM(G71:G73)</f>
        <v>0</v>
      </c>
      <c r="H80" s="46">
        <f t="shared" si="5"/>
        <v>0</v>
      </c>
      <c r="I80" s="47">
        <f>I75</f>
        <v>244701</v>
      </c>
      <c r="J80" s="47">
        <f>J75</f>
        <v>244701</v>
      </c>
    </row>
    <row r="81" spans="1:10" ht="31.5" hidden="1" customHeight="1" x14ac:dyDescent="0.25">
      <c r="A81" s="287"/>
      <c r="B81" s="288"/>
      <c r="C81" s="289"/>
      <c r="D81" s="3"/>
      <c r="E81" s="46"/>
      <c r="F81" s="45"/>
      <c r="G81" s="46"/>
      <c r="H81" s="46"/>
      <c r="I81" s="47"/>
      <c r="J81" s="47"/>
    </row>
    <row r="82" spans="1:10" ht="15.75" customHeight="1" x14ac:dyDescent="0.25">
      <c r="A82" s="245" t="s">
        <v>84</v>
      </c>
      <c r="B82" s="246"/>
      <c r="C82" s="247"/>
      <c r="D82" s="13">
        <f t="shared" ref="D82:J82" si="6">D80+D70+D55+D45+D61+D59</f>
        <v>130343095.31</v>
      </c>
      <c r="E82" s="53">
        <f t="shared" si="6"/>
        <v>33657981</v>
      </c>
      <c r="F82" s="52">
        <f t="shared" si="6"/>
        <v>149182716</v>
      </c>
      <c r="G82" s="53">
        <f>G80+G70+G55+G45+G61+G59</f>
        <v>299952</v>
      </c>
      <c r="H82" s="53">
        <f t="shared" si="6"/>
        <v>11088400</v>
      </c>
      <c r="I82" s="53">
        <f t="shared" si="6"/>
        <v>-8552000</v>
      </c>
      <c r="J82" s="53">
        <f t="shared" si="6"/>
        <v>2536400</v>
      </c>
    </row>
    <row r="83" spans="1:10" ht="15" customHeight="1" x14ac:dyDescent="0.25">
      <c r="A83" s="245" t="s">
        <v>110</v>
      </c>
      <c r="B83" s="246"/>
      <c r="C83" s="247"/>
      <c r="D83" s="13"/>
      <c r="E83" s="53"/>
      <c r="F83" s="264">
        <f>F82+G82</f>
        <v>149482668</v>
      </c>
      <c r="G83" s="265"/>
      <c r="H83" s="53"/>
      <c r="I83" s="53"/>
      <c r="J83" s="53"/>
    </row>
    <row r="84" spans="1:10" ht="15.75" customHeight="1" x14ac:dyDescent="0.25">
      <c r="A84" s="245" t="s">
        <v>83</v>
      </c>
      <c r="B84" s="246"/>
      <c r="C84" s="247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 x14ac:dyDescent="0.25">
      <c r="A85" s="245" t="s">
        <v>85</v>
      </c>
      <c r="B85" s="246"/>
      <c r="C85" s="247"/>
      <c r="D85" s="266">
        <f>F82+G82+J82</f>
        <v>152019068</v>
      </c>
      <c r="E85" s="267"/>
      <c r="F85" s="267"/>
      <c r="G85" s="267"/>
      <c r="H85" s="267"/>
      <c r="I85" s="267"/>
      <c r="J85" s="268"/>
    </row>
    <row r="86" spans="1:10" ht="45" hidden="1" customHeight="1" x14ac:dyDescent="0.3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 x14ac:dyDescent="0.3">
      <c r="A87" s="7"/>
      <c r="F87" s="27">
        <f>D89-F82</f>
        <v>12560264</v>
      </c>
      <c r="J87" s="28">
        <f>J86-J84</f>
        <v>0</v>
      </c>
    </row>
    <row r="88" spans="1:10" ht="18.75" hidden="1" customHeight="1" x14ac:dyDescent="0.3">
      <c r="A88" s="7"/>
      <c r="I88" s="28">
        <v>702500</v>
      </c>
    </row>
    <row r="89" spans="1:10" ht="18.75" hidden="1" customHeight="1" x14ac:dyDescent="0.3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 x14ac:dyDescent="0.25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 x14ac:dyDescent="0.25">
      <c r="D91" s="5">
        <f>D89-D90</f>
        <v>35256504.319999993</v>
      </c>
      <c r="I91" s="28">
        <f>I90-I82</f>
        <v>9400000</v>
      </c>
    </row>
    <row r="92" spans="1:10" ht="15" hidden="1" customHeight="1" x14ac:dyDescent="0.25"/>
    <row r="93" spans="1:10" ht="15" hidden="1" customHeight="1" x14ac:dyDescent="0.25"/>
  </sheetData>
  <mergeCells count="32"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D1:H1"/>
    <mergeCell ref="D2:H2"/>
    <mergeCell ref="D3:H3"/>
    <mergeCell ref="D4:H4"/>
    <mergeCell ref="D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E17" sqref="E17"/>
    </sheetView>
  </sheetViews>
  <sheetFormatPr defaultColWidth="9.140625" defaultRowHeight="15" x14ac:dyDescent="0.25"/>
  <cols>
    <col min="1" max="1" width="5.7109375" style="28" customWidth="1"/>
    <col min="2" max="2" width="46.5703125" style="28" customWidth="1"/>
    <col min="3" max="4" width="15" style="28" hidden="1" customWidth="1"/>
    <col min="5" max="5" width="15" style="27" customWidth="1"/>
    <col min="6" max="6" width="15.7109375" style="28" customWidth="1"/>
    <col min="7" max="7" width="19.7109375" style="28" hidden="1" customWidth="1"/>
    <col min="8" max="8" width="16.140625" style="28" hidden="1" customWidth="1"/>
    <col min="9" max="9" width="13.140625" style="28" bestFit="1" customWidth="1"/>
    <col min="10" max="16384" width="9.140625" style="28"/>
  </cols>
  <sheetData>
    <row r="1" spans="1:9" ht="94.5" customHeight="1" x14ac:dyDescent="0.3">
      <c r="A1" s="235" t="s">
        <v>97</v>
      </c>
      <c r="B1" s="235"/>
      <c r="C1" s="235"/>
      <c r="D1" s="235"/>
      <c r="E1" s="235"/>
      <c r="F1" s="235"/>
      <c r="G1" s="235"/>
      <c r="H1" s="290"/>
      <c r="I1" s="290"/>
    </row>
    <row r="2" spans="1:9" ht="18.75" x14ac:dyDescent="0.3">
      <c r="A2" s="291"/>
      <c r="B2" s="291"/>
      <c r="C2" s="291"/>
      <c r="D2" s="291"/>
      <c r="E2" s="291"/>
      <c r="F2" s="291"/>
      <c r="G2" s="179"/>
    </row>
    <row r="3" spans="1:9" ht="15.75" hidden="1" x14ac:dyDescent="0.25">
      <c r="A3" s="292" t="s">
        <v>4</v>
      </c>
      <c r="B3" s="181" t="s">
        <v>6</v>
      </c>
      <c r="C3" s="295" t="s">
        <v>77</v>
      </c>
      <c r="D3" s="296"/>
      <c r="E3" s="29"/>
      <c r="F3" s="297" t="s">
        <v>93</v>
      </c>
      <c r="G3" s="297" t="s">
        <v>79</v>
      </c>
      <c r="H3" s="299"/>
      <c r="I3" s="31"/>
    </row>
    <row r="4" spans="1:9" ht="69" customHeight="1" x14ac:dyDescent="0.25">
      <c r="A4" s="293"/>
      <c r="B4" s="294"/>
      <c r="C4" s="33" t="s">
        <v>73</v>
      </c>
      <c r="D4" s="56" t="s">
        <v>69</v>
      </c>
      <c r="E4" s="32" t="s">
        <v>92</v>
      </c>
      <c r="F4" s="298"/>
      <c r="G4" s="33" t="s">
        <v>80</v>
      </c>
      <c r="H4" s="34" t="s">
        <v>69</v>
      </c>
      <c r="I4" s="34" t="s">
        <v>34</v>
      </c>
    </row>
    <row r="5" spans="1:9" ht="47.25" x14ac:dyDescent="0.25">
      <c r="A5" s="62"/>
      <c r="B5" s="57" t="s">
        <v>20</v>
      </c>
      <c r="C5" s="36">
        <v>21743179.129999999</v>
      </c>
      <c r="D5" s="36"/>
      <c r="E5" s="37">
        <f t="shared" ref="E5" si="0"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75" x14ac:dyDescent="0.25">
      <c r="A6" s="62"/>
      <c r="B6" s="57" t="s">
        <v>98</v>
      </c>
      <c r="C6" s="36"/>
      <c r="D6" s="36"/>
      <c r="E6" s="37"/>
      <c r="F6" s="36">
        <v>11415650</v>
      </c>
      <c r="G6" s="36"/>
      <c r="H6" s="31"/>
      <c r="I6" s="31"/>
    </row>
    <row r="7" spans="1:9" ht="15.75" x14ac:dyDescent="0.25">
      <c r="A7" s="62"/>
      <c r="B7" s="57" t="s">
        <v>95</v>
      </c>
      <c r="C7" s="36"/>
      <c r="D7" s="36"/>
      <c r="E7" s="37"/>
      <c r="F7" s="36">
        <v>120000</v>
      </c>
      <c r="G7" s="36"/>
      <c r="H7" s="31"/>
      <c r="I7" s="31"/>
    </row>
    <row r="8" spans="1:9" ht="15.75" x14ac:dyDescent="0.25">
      <c r="A8" s="62"/>
      <c r="B8" s="57" t="s">
        <v>96</v>
      </c>
      <c r="C8" s="36"/>
      <c r="D8" s="36"/>
      <c r="E8" s="37"/>
      <c r="F8" s="36">
        <v>502500</v>
      </c>
      <c r="G8" s="36"/>
      <c r="H8" s="31"/>
      <c r="I8" s="31"/>
    </row>
    <row r="9" spans="1:9" ht="15.75" x14ac:dyDescent="0.25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в печать </vt:lpstr>
      <vt:lpstr>прил 1  (2)</vt:lpstr>
      <vt:lpstr>прил 1 </vt:lpstr>
      <vt:lpstr>Лист2</vt:lpstr>
      <vt:lpstr>пояснительная </vt:lpstr>
      <vt:lpstr>прил 1  минис с 1 шк плюс на у)</vt:lpstr>
      <vt:lpstr>Лист3</vt:lpstr>
      <vt:lpstr>'пояснительная '!_Hlk132293799</vt:lpstr>
      <vt:lpstr>'прил 1 '!_Hlk132293799</vt:lpstr>
      <vt:lpstr>'прил 1  (2)'!_Hlk132293799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2024-07-08T08:51:32Z</dcterms:modified>
</cp:coreProperties>
</file>