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0" windowHeight="13170" activeTab="2"/>
  </bookViews>
  <sheets>
    <sheet name="Прилож   (3)" sheetId="45" r:id="rId1"/>
    <sheet name="Прилож  (2)" sheetId="46" r:id="rId2"/>
    <sheet name="Прилож 1   " sheetId="40" r:id="rId3"/>
  </sheets>
  <definedNames>
    <definedName name="_xlnm._FilterDatabase" localSheetId="0" hidden="1">'Прилож   (3)'!$A$11:$W$22</definedName>
    <definedName name="_xlnm._FilterDatabase" localSheetId="1" hidden="1">'Прилож  (2)'!$A$18:$W$96</definedName>
    <definedName name="_xlnm._FilterDatabase" localSheetId="2" hidden="1">'Прилож 1   '!$A$19:$W$113</definedName>
    <definedName name="_xlnm.Print_Area" localSheetId="0">'Прилож   (3)'!$A$1:$N$22</definedName>
    <definedName name="_xlnm.Print_Area" localSheetId="1">'Прилож  (2)'!$A$1:$N$96</definedName>
    <definedName name="_xlnm.Print_Area" localSheetId="2">'Прилож 1   '!$A$1:$N$113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7" i="40" l="1"/>
  <c r="J67" i="40"/>
  <c r="M52" i="46"/>
  <c r="L52" i="46"/>
  <c r="L51" i="46"/>
  <c r="M51" i="46"/>
  <c r="M46" i="46"/>
  <c r="L53" i="40"/>
  <c r="L52" i="40"/>
  <c r="K95" i="46"/>
  <c r="J95" i="46"/>
  <c r="F95" i="46"/>
  <c r="E95" i="46"/>
  <c r="C95" i="46"/>
  <c r="E94" i="46"/>
  <c r="F93" i="46"/>
  <c r="E93" i="46"/>
  <c r="D93" i="46"/>
  <c r="C93" i="46"/>
  <c r="I92" i="46"/>
  <c r="L91" i="46"/>
  <c r="H90" i="46"/>
  <c r="H92" i="46" s="1"/>
  <c r="L92" i="46" s="1"/>
  <c r="L89" i="46"/>
  <c r="L88" i="46"/>
  <c r="L87" i="46"/>
  <c r="L86" i="46"/>
  <c r="L85" i="46"/>
  <c r="L84" i="46"/>
  <c r="L83" i="46"/>
  <c r="L82" i="46"/>
  <c r="L81" i="46"/>
  <c r="L80" i="46"/>
  <c r="L77" i="46"/>
  <c r="I76" i="46"/>
  <c r="H76" i="46"/>
  <c r="G76" i="46"/>
  <c r="F76" i="46"/>
  <c r="E76" i="46"/>
  <c r="D76" i="46"/>
  <c r="C76" i="46"/>
  <c r="L73" i="46"/>
  <c r="L72" i="46"/>
  <c r="I71" i="46"/>
  <c r="L71" i="46" s="1"/>
  <c r="L70" i="46"/>
  <c r="L69" i="46"/>
  <c r="L68" i="46"/>
  <c r="L67" i="46"/>
  <c r="L66" i="46"/>
  <c r="L65" i="46"/>
  <c r="L64" i="46"/>
  <c r="L63" i="46"/>
  <c r="L62" i="46"/>
  <c r="F61" i="46"/>
  <c r="E61" i="46"/>
  <c r="D61" i="46"/>
  <c r="C61" i="46"/>
  <c r="I60" i="46"/>
  <c r="I95" i="46" s="1"/>
  <c r="H60" i="46"/>
  <c r="H95" i="46" s="1"/>
  <c r="G60" i="46"/>
  <c r="G95" i="46" s="1"/>
  <c r="K59" i="46"/>
  <c r="K94" i="46" s="1"/>
  <c r="J59" i="46"/>
  <c r="J94" i="46" s="1"/>
  <c r="I59" i="46"/>
  <c r="H59" i="46"/>
  <c r="G59" i="46"/>
  <c r="K58" i="46"/>
  <c r="J58" i="46"/>
  <c r="J61" i="46" s="1"/>
  <c r="I58" i="46"/>
  <c r="H58" i="46"/>
  <c r="G58" i="46"/>
  <c r="K57" i="46"/>
  <c r="J57" i="46"/>
  <c r="I57" i="46"/>
  <c r="H57" i="46"/>
  <c r="G57" i="46"/>
  <c r="F57" i="46"/>
  <c r="E57" i="46"/>
  <c r="D57" i="46"/>
  <c r="C57" i="46"/>
  <c r="L56" i="46"/>
  <c r="L55" i="46"/>
  <c r="L54" i="46"/>
  <c r="H52" i="46"/>
  <c r="L50" i="46"/>
  <c r="H49" i="46"/>
  <c r="L49" i="46" s="1"/>
  <c r="L48" i="46"/>
  <c r="L47" i="46"/>
  <c r="I47" i="46"/>
  <c r="I13" i="46" s="1"/>
  <c r="I17" i="46" s="1"/>
  <c r="L46" i="46"/>
  <c r="L45" i="46"/>
  <c r="L44" i="46"/>
  <c r="L43" i="46"/>
  <c r="L42" i="46"/>
  <c r="L41" i="46"/>
  <c r="L40" i="46"/>
  <c r="L39" i="46"/>
  <c r="L38" i="46"/>
  <c r="L37" i="46"/>
  <c r="L36" i="46"/>
  <c r="L35" i="46"/>
  <c r="L34" i="46"/>
  <c r="L33" i="46"/>
  <c r="L32" i="46"/>
  <c r="L31" i="46"/>
  <c r="L30" i="46"/>
  <c r="L29" i="46"/>
  <c r="L28" i="46"/>
  <c r="L27" i="46"/>
  <c r="L26" i="46"/>
  <c r="L25" i="46"/>
  <c r="L24" i="46"/>
  <c r="L23" i="46"/>
  <c r="L22" i="46"/>
  <c r="L21" i="46"/>
  <c r="L20" i="46"/>
  <c r="K19" i="46"/>
  <c r="J19" i="46"/>
  <c r="I19" i="46"/>
  <c r="H17" i="46"/>
  <c r="H13" i="46" s="1"/>
  <c r="H93" i="46" s="1"/>
  <c r="E17" i="46"/>
  <c r="G16" i="46"/>
  <c r="D16" i="46"/>
  <c r="D95" i="46" s="1"/>
  <c r="I14" i="46"/>
  <c r="H14" i="46"/>
  <c r="H94" i="46" s="1"/>
  <c r="G14" i="46"/>
  <c r="G94" i="46" s="1"/>
  <c r="F14" i="46"/>
  <c r="F94" i="46" s="1"/>
  <c r="D14" i="46"/>
  <c r="D94" i="46" s="1"/>
  <c r="C14" i="46"/>
  <c r="C94" i="46" s="1"/>
  <c r="K13" i="46"/>
  <c r="K93" i="46" s="1"/>
  <c r="J13" i="46"/>
  <c r="J93" i="46" s="1"/>
  <c r="G13" i="46"/>
  <c r="H61" i="46" l="1"/>
  <c r="L13" i="46"/>
  <c r="G17" i="46"/>
  <c r="L57" i="46"/>
  <c r="G61" i="46"/>
  <c r="I61" i="46"/>
  <c r="L61" i="46" s="1"/>
  <c r="K61" i="46"/>
  <c r="L59" i="46"/>
  <c r="I94" i="46"/>
  <c r="L76" i="46"/>
  <c r="L94" i="46"/>
  <c r="H96" i="46"/>
  <c r="D96" i="46"/>
  <c r="L14" i="46"/>
  <c r="C17" i="46"/>
  <c r="K17" i="46"/>
  <c r="K96" i="46" s="1"/>
  <c r="G93" i="46"/>
  <c r="C96" i="46"/>
  <c r="E96" i="46"/>
  <c r="L16" i="46"/>
  <c r="D17" i="46"/>
  <c r="F17" i="46"/>
  <c r="L17" i="46" s="1"/>
  <c r="J17" i="46"/>
  <c r="J96" i="46" s="1"/>
  <c r="L58" i="46"/>
  <c r="L60" i="46"/>
  <c r="L90" i="46"/>
  <c r="L95" i="46"/>
  <c r="F96" i="46"/>
  <c r="I96" i="46" l="1"/>
  <c r="G96" i="46"/>
  <c r="I93" i="46"/>
  <c r="L96" i="46" l="1"/>
  <c r="L93" i="46"/>
  <c r="J21" i="45" l="1"/>
  <c r="J22" i="45" s="1"/>
  <c r="I21" i="45"/>
  <c r="H21" i="45"/>
  <c r="G21" i="45"/>
  <c r="F21" i="45"/>
  <c r="E21" i="45"/>
  <c r="D21" i="45"/>
  <c r="C21" i="45"/>
  <c r="K20" i="45"/>
  <c r="J20" i="45"/>
  <c r="I20" i="45"/>
  <c r="H20" i="45"/>
  <c r="G20" i="45"/>
  <c r="E20" i="45"/>
  <c r="D20" i="45"/>
  <c r="C20" i="45"/>
  <c r="L18" i="45"/>
  <c r="L15" i="45"/>
  <c r="F14" i="45"/>
  <c r="F20" i="45" s="1"/>
  <c r="I15" i="40"/>
  <c r="I77" i="40"/>
  <c r="I59" i="40"/>
  <c r="I60" i="40"/>
  <c r="I61" i="40"/>
  <c r="I96" i="40" s="1"/>
  <c r="I107" i="40"/>
  <c r="H22" i="45" l="1"/>
  <c r="D22" i="45"/>
  <c r="C22" i="45"/>
  <c r="E22" i="45"/>
  <c r="L21" i="45"/>
  <c r="F22" i="45"/>
  <c r="L14" i="45"/>
  <c r="L20" i="45"/>
  <c r="G22" i="45"/>
  <c r="I22" i="45"/>
  <c r="K22" i="45"/>
  <c r="I95" i="40"/>
  <c r="L22" i="45" l="1"/>
  <c r="I48" i="40" l="1"/>
  <c r="I14" i="40" s="1"/>
  <c r="I18" i="40" s="1"/>
  <c r="F58" i="40"/>
  <c r="F62" i="40"/>
  <c r="L55" i="40"/>
  <c r="L56" i="40"/>
  <c r="L57" i="40"/>
  <c r="C58" i="40"/>
  <c r="D58" i="40"/>
  <c r="E58" i="40"/>
  <c r="G58" i="40"/>
  <c r="H58" i="40"/>
  <c r="I58" i="40"/>
  <c r="J58" i="40"/>
  <c r="K58" i="40"/>
  <c r="I62" i="40"/>
  <c r="K60" i="40"/>
  <c r="J60" i="40"/>
  <c r="I72" i="40"/>
  <c r="L58" i="40" l="1"/>
  <c r="K59" i="40" l="1"/>
  <c r="J14" i="40" l="1"/>
  <c r="J18" i="40" s="1"/>
  <c r="I93" i="40"/>
  <c r="I97" i="40" s="1"/>
  <c r="I20" i="40" l="1"/>
  <c r="J20" i="40" l="1"/>
  <c r="K20" i="40"/>
  <c r="J108" i="40" l="1"/>
  <c r="I108" i="40"/>
  <c r="H108" i="40"/>
  <c r="G108" i="40"/>
  <c r="F108" i="40"/>
  <c r="E108" i="40"/>
  <c r="D108" i="40"/>
  <c r="C108" i="40"/>
  <c r="K107" i="40"/>
  <c r="J107" i="40"/>
  <c r="H107" i="40"/>
  <c r="G107" i="40"/>
  <c r="E107" i="40"/>
  <c r="D107" i="40"/>
  <c r="C107" i="40"/>
  <c r="L105" i="40"/>
  <c r="L102" i="40"/>
  <c r="F101" i="40"/>
  <c r="F107" i="40" s="1"/>
  <c r="K96" i="40"/>
  <c r="K113" i="40" s="1"/>
  <c r="J96" i="40"/>
  <c r="J113" i="40" s="1"/>
  <c r="I113" i="40"/>
  <c r="F96" i="40"/>
  <c r="F113" i="40" s="1"/>
  <c r="E96" i="40"/>
  <c r="E113" i="40" s="1"/>
  <c r="C96" i="40"/>
  <c r="C113" i="40" s="1"/>
  <c r="K95" i="40"/>
  <c r="K112" i="40" s="1"/>
  <c r="J95" i="40"/>
  <c r="E95" i="40"/>
  <c r="F94" i="40"/>
  <c r="E94" i="40"/>
  <c r="D94" i="40"/>
  <c r="C94" i="40"/>
  <c r="L92" i="40"/>
  <c r="H91" i="40"/>
  <c r="H93" i="40" s="1"/>
  <c r="L93" i="40" s="1"/>
  <c r="L90" i="40"/>
  <c r="L89" i="40"/>
  <c r="L88" i="40"/>
  <c r="L87" i="40"/>
  <c r="L86" i="40"/>
  <c r="L85" i="40"/>
  <c r="L84" i="40"/>
  <c r="L83" i="40"/>
  <c r="L82" i="40"/>
  <c r="L81" i="40"/>
  <c r="L78" i="40"/>
  <c r="H77" i="40"/>
  <c r="G77" i="40"/>
  <c r="F77" i="40"/>
  <c r="E77" i="40"/>
  <c r="D77" i="40"/>
  <c r="C77" i="40"/>
  <c r="L74" i="40"/>
  <c r="L73" i="40"/>
  <c r="L72" i="40"/>
  <c r="L71" i="40"/>
  <c r="L70" i="40"/>
  <c r="L69" i="40"/>
  <c r="L68" i="40"/>
  <c r="L67" i="40"/>
  <c r="L66" i="40"/>
  <c r="L65" i="40"/>
  <c r="L64" i="40"/>
  <c r="L63" i="40"/>
  <c r="E62" i="40"/>
  <c r="D62" i="40"/>
  <c r="C62" i="40"/>
  <c r="H61" i="40"/>
  <c r="H96" i="40" s="1"/>
  <c r="G61" i="40"/>
  <c r="G96" i="40" s="1"/>
  <c r="H60" i="40"/>
  <c r="G60" i="40"/>
  <c r="K62" i="40"/>
  <c r="J59" i="40"/>
  <c r="J62" i="40" s="1"/>
  <c r="H59" i="40"/>
  <c r="H62" i="40" s="1"/>
  <c r="G59" i="40"/>
  <c r="G62" i="40" s="1"/>
  <c r="K14" i="40"/>
  <c r="K18" i="40" s="1"/>
  <c r="H53" i="40"/>
  <c r="L51" i="40"/>
  <c r="H50" i="40"/>
  <c r="L50" i="40" s="1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H18" i="40"/>
  <c r="E18" i="40"/>
  <c r="G17" i="40"/>
  <c r="D17" i="40"/>
  <c r="D96" i="40" s="1"/>
  <c r="H15" i="40"/>
  <c r="G15" i="40"/>
  <c r="F15" i="40"/>
  <c r="F95" i="40" s="1"/>
  <c r="F112" i="40" s="1"/>
  <c r="D15" i="40"/>
  <c r="D95" i="40" s="1"/>
  <c r="C15" i="40"/>
  <c r="C18" i="40" s="1"/>
  <c r="G14" i="40"/>
  <c r="J112" i="40" l="1"/>
  <c r="J97" i="40"/>
  <c r="H95" i="40"/>
  <c r="H112" i="40" s="1"/>
  <c r="E112" i="40"/>
  <c r="D112" i="40"/>
  <c r="K97" i="40"/>
  <c r="L60" i="40"/>
  <c r="J109" i="40"/>
  <c r="I109" i="40"/>
  <c r="I112" i="40"/>
  <c r="D109" i="40"/>
  <c r="G94" i="40"/>
  <c r="G111" i="40" s="1"/>
  <c r="D111" i="40"/>
  <c r="H109" i="40"/>
  <c r="H14" i="40"/>
  <c r="H94" i="40" s="1"/>
  <c r="H111" i="40" s="1"/>
  <c r="F18" i="40"/>
  <c r="L77" i="40"/>
  <c r="L91" i="40"/>
  <c r="C95" i="40"/>
  <c r="C112" i="40" s="1"/>
  <c r="J94" i="40"/>
  <c r="J111" i="40" s="1"/>
  <c r="C111" i="40"/>
  <c r="E111" i="40"/>
  <c r="C109" i="40"/>
  <c r="E109" i="40"/>
  <c r="K94" i="40"/>
  <c r="K111" i="40" s="1"/>
  <c r="D97" i="40"/>
  <c r="D113" i="40"/>
  <c r="L17" i="40"/>
  <c r="L59" i="40"/>
  <c r="H113" i="40"/>
  <c r="L15" i="40"/>
  <c r="G95" i="40"/>
  <c r="G112" i="40" s="1"/>
  <c r="G18" i="40"/>
  <c r="D18" i="40"/>
  <c r="G113" i="40"/>
  <c r="L61" i="40"/>
  <c r="F97" i="40"/>
  <c r="L96" i="40"/>
  <c r="F111" i="40"/>
  <c r="F109" i="40"/>
  <c r="E97" i="40"/>
  <c r="L108" i="40"/>
  <c r="L101" i="40"/>
  <c r="L107" i="40"/>
  <c r="G109" i="40"/>
  <c r="K109" i="40"/>
  <c r="J110" i="40" l="1"/>
  <c r="I94" i="40"/>
  <c r="L14" i="40"/>
  <c r="L62" i="40"/>
  <c r="K110" i="40"/>
  <c r="C97" i="40"/>
  <c r="C110" i="40" s="1"/>
  <c r="D110" i="40"/>
  <c r="L95" i="40"/>
  <c r="G97" i="40"/>
  <c r="G110" i="40" s="1"/>
  <c r="E110" i="40"/>
  <c r="L112" i="40"/>
  <c r="L113" i="40"/>
  <c r="F110" i="40"/>
  <c r="L18" i="40"/>
  <c r="L109" i="40"/>
  <c r="H97" i="40"/>
  <c r="I111" i="40" l="1"/>
  <c r="L111" i="40" s="1"/>
  <c r="I110" i="40"/>
  <c r="L97" i="40"/>
  <c r="H110" i="40"/>
  <c r="L110" i="40" l="1"/>
  <c r="L94" i="40"/>
</calcChain>
</file>

<file path=xl/sharedStrings.xml><?xml version="1.0" encoding="utf-8"?>
<sst xmlns="http://schemas.openxmlformats.org/spreadsheetml/2006/main" count="404" uniqueCount="127">
  <si>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</si>
  <si>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</si>
  <si>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</si>
  <si>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Объем бюджетных ассигнований (тыс. рублей)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</si>
  <si>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</si>
  <si>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</si>
  <si>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</si>
  <si>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</si>
  <si>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</si>
  <si>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</si>
  <si>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</si>
  <si>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</si>
  <si>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</si>
  <si>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</si>
  <si>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</si>
  <si>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</si>
  <si>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</si>
  <si>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 xml:space="preserve">на содержание, развитие и поддержку, включая оснащение спортивным инвентарем и оборудованием отделений и групп для детей с ограниченными возможностями здоровья.    </t>
  </si>
  <si>
    <t>1.5</t>
  </si>
  <si>
    <t>1.6</t>
  </si>
  <si>
    <t>1.7</t>
  </si>
  <si>
    <t>1.8</t>
  </si>
  <si>
    <t xml:space="preserve">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                                                                                                                                                                          </t>
  </si>
  <si>
    <t>Реконструкция лыжного стадиона им. С. Ишмуратовой со строительством биатлонного стрельбища.</t>
  </si>
  <si>
    <t>Строительство Комплексного Олимпийского Центра среднегорной подготовки на хребте Уреньга "Уральская Швейцария"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</si>
  <si>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</si>
  <si>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</si>
  <si>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</si>
  <si>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</si>
  <si>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Цель 6.  Обеспечение деятельности подведомственных учреждений.</t>
  </si>
  <si>
    <t>Всего по программе:</t>
  </si>
  <si>
    <t>Федеральный бюджет: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</si>
  <si>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</si>
  <si>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</si>
  <si>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</si>
  <si>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>2</t>
  </si>
  <si>
    <t xml:space="preserve">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</si>
  <si>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>3</t>
  </si>
  <si>
    <t>3.1</t>
  </si>
  <si>
    <t>3.2</t>
  </si>
  <si>
    <t xml:space="preserve">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</si>
  <si>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</si>
  <si>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</si>
  <si>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содержание, развитие и поддержку, включая оснащение спортивным инвентарем и оборудованием учреждений спортивной подготовки, в том числе по подготовке резерва в сборные команды России</t>
  </si>
  <si>
    <t>1.10</t>
  </si>
  <si>
    <t>приобретение недвижимого имущества Нежилое помещение "Плавательный бассейн " Сталь" площадью 1794 кв.м., расположенное по адресу: Челябинская область, г. Златоуст, ул. им. Карла Маркса, д.26, помещение 2.</t>
  </si>
  <si>
    <t>1.11</t>
  </si>
  <si>
    <t>на организацию и проведение региональной акции по скандинавской ходьбе "Уральская тропа"</t>
  </si>
  <si>
    <t>строительство здания для конькобежцев</t>
  </si>
  <si>
    <t>5</t>
  </si>
  <si>
    <t xml:space="preserve">Цель 1. Реализация на территории Златоустовского городского округа муниципальной политики в сфере физической культуры и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2. Развитие физического воспитания населения, популяризация массовых видов спорта и приобщение жителей Златоустовского городского округа к регулярным занятиям физической культурой и спортом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3. Поэтапное внедрение Всероссийского физкультурно-спортивного комплекса "Готов к труду и обороне"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4 Обеспечение успешного выступления спортсменов Златоустовского городского округа, в том числе инвалидов,  на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</t>
  </si>
  <si>
    <t>Задача 3. Развитие инфраструктуры физической культуры и спорта Златоустовского городского округа</t>
  </si>
  <si>
    <t xml:space="preserve">Уровень обеспеченности граждан спортивными сооружениями,
исходя из единовременной пропускной способности объектов спорта Златоустовского городского округа 
 -45,05%                                    </t>
  </si>
  <si>
    <t xml:space="preserve">1) увеличение охвата населения услугами учреждений физкультуры и спорта и повышения их качества -  4610 человек;
2) увеличение доли доля спортсменов-разрядников в общем количестве лиц, занимающихся в системе  спортивных школ - 70,3%;
3) увеличение учреждений, в зданиях которых проведены ремонты и противопожарные мероприятия - 6 единиц.
</t>
  </si>
  <si>
    <t xml:space="preserve">Задача 1. Повышение интереса различных категорий жителей Златоустовского городского округа к занятиям физической культурой и спортом.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2. Достижение воспитанниками спортивных школ высоких спортивных результатов на соревнованиях различного уровня.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3. Развитие инфраструктуры физической культуры и спорта Златоустовского городского округа.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4.Укрепление материально-технической базы подведомственных учреждений. 
</t>
  </si>
  <si>
    <t xml:space="preserve">Задача 5. Создание условий для оказания услуг физкультуры и спорта.
Задача 6. Проведение ремонтных работ и противопожарных мероприятий в зданиях подведомственных учреждений.
</t>
  </si>
  <si>
    <t>Оснащение объектов спортивной инфраструктуры спортивно-технологическим оборудованием</t>
  </si>
  <si>
    <t>3.3</t>
  </si>
  <si>
    <t>Реконструкция спортивного объектагорнолыжной базы по адресу: г. Златоуст, ул. Панфилова, д.2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</si>
  <si>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</si>
  <si>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</si>
  <si>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Основное мероприятияяе "Управление в сфере установления функций органов местного самоуправления"</t>
  </si>
  <si>
    <t>Основное мероприятие "Финансовое обеспечение мероприятий, связанных с предотвращением влияния ухудшения экономической ситуации на развитие отраслей экономики Златоустовского городского округа, с профилактикой и устранением последствий распространения коронавирусной инфекции"</t>
  </si>
  <si>
    <t>1.12</t>
  </si>
  <si>
    <t>Количество реализованных инициативных проектов - 1 единица</t>
  </si>
  <si>
    <t>6.1</t>
  </si>
  <si>
    <t>6.2</t>
  </si>
  <si>
    <t>Строительство Спортивного комплекса имени  А.Е. Карпова»"</t>
  </si>
  <si>
    <t>6.3</t>
  </si>
  <si>
    <t>6.4</t>
  </si>
  <si>
    <t>6.5</t>
  </si>
  <si>
    <t>6.6</t>
  </si>
  <si>
    <t>6.7</t>
  </si>
  <si>
    <t>7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</si>
  <si>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</si>
  <si>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</si>
  <si>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8.1</t>
  </si>
  <si>
    <t>8.2</t>
  </si>
  <si>
    <t>Количество учреждений, которые обеспечены средствами индивидуальной защиты для обеспечения санитарно-эпидемиологической  безопасности - 6 ед.</t>
  </si>
  <si>
    <t xml:space="preserve"> количество привлеченных квалифицированных  тренеров для работы в учреждениях физической культуры и спорта Златоустовского городского округа получивших «Единовременную социальную выплату тренерам муниципальных учреждений физической культуры и спорта, расположенных на территории Златоустовского городского округа-2 человека.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</si>
  <si>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</si>
  <si>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</si>
  <si>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</si>
  <si>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</si>
  <si>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</si>
  <si>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ИТОГО Основное меропритие "Реализация инициативных проектов (Капитальный ремонт футбольного поля и беговых дорожек стадиона "Таганай")</t>
  </si>
  <si>
    <t>8.3</t>
  </si>
  <si>
    <t>6.8</t>
  </si>
  <si>
    <t>6.9</t>
  </si>
  <si>
    <t>6.10</t>
  </si>
  <si>
    <t>Ремонт стадиона Булат</t>
  </si>
  <si>
    <t>Искусственное покрытие стадиона Металлург</t>
  </si>
  <si>
    <t>Установка ангара  на хоккейной коробке пос. Айский</t>
  </si>
  <si>
    <t xml:space="preserve">итого 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</si>
  <si>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>1.13</t>
  </si>
  <si>
    <t>1.14</t>
  </si>
  <si>
    <t>1.16</t>
  </si>
  <si>
    <t>1.17</t>
  </si>
  <si>
    <t>Субсидия на подготовку и участие в соревнованиях, включенных в единый областной календарный план (2905)</t>
  </si>
  <si>
    <t>1.18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</si>
  <si>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</si>
  <si>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</si>
  <si>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</si>
  <si>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</si>
  <si>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Субсидия на приобретение основных средств за исключением спортивного инвентаря  (2907)</t>
  </si>
  <si>
    <t>приобретение для специализированных детско-юношеских спортивных школ олимпийского резерва и училищ олимпийского резерва спортивного оборудования для общефизической подготовки (с 2019г. - приобретение спортивного инвентаря и оборудования для физкультурно-спортивных организаций) 2912</t>
  </si>
  <si>
    <t xml:space="preserve"> оплата труда руководителей спортивных секций и организаторов физкультурно-оздоровительной работы с лицами ограниченными возможностями здоровья, (с 2019г - оплата услуг специалистов по организации физкультурно-оздоровительной и спортивно-массовой работы с лицами с ограниченными возможностями здоровья) 2914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</si>
  <si>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</si>
  <si>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>оплата услуг специалистов по организации физкультурно-оздоровительной и спортивно-массовой работы с населением, занятым в экономике 2916</t>
  </si>
  <si>
    <t>для финансовой поддержки организаций спортивной подготовки по базовым видам спорта  (с 2021г Финансовая поддержка учреждений спортивной подготовки на этапах спортивной специализации, в том числе на приобретение мпортивного инвентаря и оборудования) 2918</t>
  </si>
  <si>
    <t>Основное мероприятие  "Реализация инициативных проектов (Капитальный ремонт футбольного поля и беговых дорожек стадиона "Таганай")</t>
  </si>
  <si>
    <t xml:space="preserve">1. Количество проведенных спортивно-массовых мероприятий и  соревнований по видам спорта в Златоустовском городском округе - 238 еденица
2. доля жителей Златоустовского городского округа, принявших участие в спортивно-массовых мероприятиях и соревнованиях по видам спорта-22,2 процентов
</t>
  </si>
  <si>
    <t xml:space="preserve">1) увеличение доли граждан Златоустовского городского округа в возрасте 3-79 лет, систематически занимающегося физической культурой и спортом, в общей численности населения данной категории Златоустовского городского округа -49,32%;
2) увеличение доли детей и молодежи (возраст 3-29 лет), систематически занимающихся физической культурой
и спортом, в общей численности детей и молодежи в Златоустовском городском округе -85,86%;
3) увеличение доли граждан среднего возраста (женщины: 30-54 года; мужчины: 30-59 лет), систематически занимающихся физической культурой и спортом, в общей численности граждан среднего возраста Златоустовского городского округа – 41,32%;
4) увеличение доли граждан старшего возраста (женщины: 55-79 лет; мужчины: 60-79 лет), систематически занимающихся физической культурой и спортом в общей численности граждан старшего возраста Златоустовского городского округа – 22,00%;
5) увеличение доли лиц  с ограниченными возможностями здоровья и инвалидов, занимающихся физической культурой и спортом, в общей численности населения данной категории -20,85%;                                                                        
6) увеличение доли граждан Златоустовского городского округа, выполняющих нормы Всероссийского физкультурно-спортивного комплекса «Готов к труду и обороне» (ГТО), в общей численности населения Златоустовского городского округа, принявшего участие в выполнении нормативов Всероссийского физкультурно-спортивного комплекса «Готов к труду и обороне» (ГТО) – 32%;
7) увеличение количества проведенных спортивно-массовых мероприятий и  соревнований по видам спорта в Златоустовском городском округе – 238 единица; 
8) увеличение доли жителей Златоустовского городского округа, принявших участие в спортивно-массовых мероприятиях и соревнованиях по видам спорта – 22,2%;
9) увеличение количество призовых мест на всероссийских, региональных и областных соревнованиях – 1431 единица ;
10) увеличение количества  учреждений, укрепивших материально-техническую базу - 6 единиц;                                                                                                                                                                                                                                                                                                                                  11)  количество залитых катков -6 единиц;     
</t>
  </si>
  <si>
    <t>ПРИЛОЖЕНИЕ 1</t>
  </si>
  <si>
    <t>Утверждено</t>
  </si>
  <si>
    <t>Златоустовского городского округа</t>
  </si>
  <si>
    <t xml:space="preserve">        к муниципальной программе Златоустовскогогородского округа «Развитие физической культуры и спорта в Златоустовском городском округе»</t>
  </si>
  <si>
    <t xml:space="preserve"> 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(с 2020 г -Оплата услуг специалистов по организации физкультурно-оздоровительной и спортивно-массовой работы с населением от 6 до 18 лет) 2913</t>
  </si>
  <si>
    <t>ПРИЛОЖЕНИЕ 2</t>
  </si>
  <si>
    <t>постановлением Администрации</t>
  </si>
  <si>
    <t>Основное мероприятие "Строительство, реконструкция спортивных объктов". В том числе:</t>
  </si>
  <si>
    <t>1.19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</si>
  <si>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</si>
  <si>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1.20</t>
  </si>
  <si>
    <t>Строительство физкультурно-оздоровительного комплекса с залом единоборств</t>
  </si>
  <si>
    <t>ПРИЛОЖЕНИЕ 3</t>
  </si>
  <si>
    <t>от 29.11.2022 г. № 529-П/АДМ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</si>
</sst>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0000\ _₽"/>
    <numFmt numFmtId="167" formatCode="0.0000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  <font>
      <b/>
      <sz val="19"/>
      <color theme="1"/>
      <name val="Times New Roman"/>
      <family val="1"/>
      <charset val="204"/>
    </font>
    <font>
      <sz val="1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0" fontId="10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14" fillId="0" borderId="0" xfId="0" applyFont="1" applyFill="1"/>
    <xf numFmtId="0" fontId="16" fillId="0" borderId="0" xfId="0" applyFont="1" applyFill="1"/>
    <xf numFmtId="0" fontId="5" fillId="0" borderId="0" xfId="0" applyFont="1" applyFill="1"/>
    <xf numFmtId="4" fontId="0" fillId="0" borderId="0" xfId="0" applyNumberFormat="1" applyFont="1" applyFill="1"/>
    <xf numFmtId="164" fontId="6" fillId="0" borderId="0" xfId="0" applyNumberFormat="1" applyFont="1" applyFill="1"/>
    <xf numFmtId="4" fontId="14" fillId="0" borderId="0" xfId="0" applyNumberFormat="1" applyFont="1" applyFill="1"/>
    <xf numFmtId="164" fontId="14" fillId="0" borderId="0" xfId="0" applyNumberFormat="1" applyFont="1" applyFill="1"/>
    <xf numFmtId="4" fontId="16" fillId="0" borderId="0" xfId="0" applyNumberFormat="1" applyFont="1" applyFill="1"/>
    <xf numFmtId="4" fontId="10" fillId="0" borderId="0" xfId="0" applyNumberFormat="1" applyFont="1" applyFill="1"/>
    <xf numFmtId="4" fontId="7" fillId="0" borderId="0" xfId="0" applyNumberFormat="1" applyFont="1" applyFill="1"/>
    <xf numFmtId="4" fontId="13" fillId="0" borderId="0" xfId="0" applyNumberFormat="1" applyFont="1" applyFill="1"/>
    <xf numFmtId="0" fontId="0" fillId="2" borderId="0" xfId="0" applyFont="1" applyFill="1"/>
    <xf numFmtId="4" fontId="7" fillId="2" borderId="0" xfId="0" applyNumberFormat="1" applyFont="1" applyFill="1"/>
    <xf numFmtId="0" fontId="11" fillId="0" borderId="0" xfId="0" applyFont="1" applyFill="1"/>
    <xf numFmtId="0" fontId="4" fillId="2" borderId="0" xfId="0" applyFont="1" applyFill="1"/>
    <xf numFmtId="4" fontId="13" fillId="2" borderId="0" xfId="0" applyNumberFormat="1" applyFont="1" applyFill="1"/>
    <xf numFmtId="0" fontId="9" fillId="0" borderId="0" xfId="0" applyFont="1" applyFill="1" applyBorder="1" applyAlignment="1">
      <alignment vertical="top" wrapText="1"/>
    </xf>
    <xf numFmtId="0" fontId="0" fillId="2" borderId="0" xfId="0" applyFont="1" applyFill="1" applyAlignment="1"/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4" fontId="17" fillId="0" borderId="2" xfId="0" applyNumberFormat="1" applyFont="1" applyFill="1" applyBorder="1" applyAlignment="1">
      <alignment horizontal="right" vertical="center" wrapText="1"/>
    </xf>
    <xf numFmtId="164" fontId="17" fillId="0" borderId="2" xfId="0" applyNumberFormat="1" applyFont="1" applyFill="1" applyBorder="1" applyAlignment="1">
      <alignment horizontal="right" vertical="center"/>
    </xf>
    <xf numFmtId="164" fontId="19" fillId="0" borderId="2" xfId="0" applyNumberFormat="1" applyFont="1" applyFill="1" applyBorder="1" applyAlignment="1">
      <alignment horizontal="right" vertical="center"/>
    </xf>
    <xf numFmtId="164" fontId="20" fillId="0" borderId="2" xfId="0" applyNumberFormat="1" applyFont="1" applyFill="1" applyBorder="1" applyAlignment="1">
      <alignment horizontal="right" vertical="center"/>
    </xf>
    <xf numFmtId="165" fontId="20" fillId="0" borderId="2" xfId="0" applyNumberFormat="1" applyFont="1" applyFill="1" applyBorder="1" applyAlignment="1">
      <alignment horizontal="right" vertical="center"/>
    </xf>
    <xf numFmtId="165" fontId="20" fillId="2" borderId="2" xfId="0" applyNumberFormat="1" applyFont="1" applyFill="1" applyBorder="1" applyAlignment="1">
      <alignment horizontal="right" vertical="center"/>
    </xf>
    <xf numFmtId="164" fontId="19" fillId="2" borderId="2" xfId="0" applyNumberFormat="1" applyFont="1" applyFill="1" applyBorder="1" applyAlignment="1">
      <alignment horizontal="right" vertical="center"/>
    </xf>
    <xf numFmtId="165" fontId="17" fillId="0" borderId="2" xfId="0" applyNumberFormat="1" applyFont="1" applyFill="1" applyBorder="1" applyAlignment="1">
      <alignment horizontal="right" vertical="center"/>
    </xf>
    <xf numFmtId="164" fontId="17" fillId="0" borderId="6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165" fontId="17" fillId="0" borderId="2" xfId="0" applyNumberFormat="1" applyFont="1" applyFill="1" applyBorder="1" applyAlignment="1">
      <alignment horizontal="right" vertical="center" wrapText="1"/>
    </xf>
    <xf numFmtId="165" fontId="17" fillId="2" borderId="2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164" fontId="20" fillId="2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Fill="1" applyBorder="1" applyAlignment="1">
      <alignment horizontal="right" vertical="center" wrapText="1"/>
    </xf>
    <xf numFmtId="164" fontId="20" fillId="0" borderId="7" xfId="0" applyNumberFormat="1" applyFont="1" applyFill="1" applyBorder="1" applyAlignment="1">
      <alignment horizontal="right" vertical="center" wrapText="1"/>
    </xf>
    <xf numFmtId="164" fontId="20" fillId="0" borderId="2" xfId="0" applyNumberFormat="1" applyFont="1" applyFill="1" applyBorder="1" applyAlignment="1">
      <alignment horizontal="right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right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164" fontId="17" fillId="0" borderId="2" xfId="0" applyNumberFormat="1" applyFont="1" applyFill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164" fontId="20" fillId="0" borderId="2" xfId="0" applyNumberFormat="1" applyFont="1" applyFill="1" applyBorder="1" applyAlignment="1">
      <alignment vertical="center"/>
    </xf>
    <xf numFmtId="164" fontId="20" fillId="2" borderId="2" xfId="0" applyNumberFormat="1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64" fontId="18" fillId="0" borderId="7" xfId="0" applyNumberFormat="1" applyFont="1" applyFill="1" applyBorder="1" applyAlignment="1">
      <alignment horizontal="right" vertical="center" wrapText="1"/>
    </xf>
    <xf numFmtId="0" fontId="19" fillId="0" borderId="7" xfId="0" applyFont="1" applyFill="1" applyBorder="1" applyAlignment="1">
      <alignment horizontal="left" vertical="center" wrapText="1"/>
    </xf>
    <xf numFmtId="49" fontId="22" fillId="0" borderId="7" xfId="0" applyNumberFormat="1" applyFont="1" applyFill="1" applyBorder="1" applyAlignment="1">
      <alignment horizontal="center" vertical="center"/>
    </xf>
    <xf numFmtId="0" fontId="17" fillId="0" borderId="2" xfId="0" applyFont="1" applyFill="1" applyBorder="1"/>
    <xf numFmtId="164" fontId="17" fillId="0" borderId="2" xfId="0" applyNumberFormat="1" applyFont="1" applyFill="1" applyBorder="1"/>
    <xf numFmtId="164" fontId="19" fillId="0" borderId="2" xfId="0" applyNumberFormat="1" applyFont="1" applyFill="1" applyBorder="1"/>
    <xf numFmtId="164" fontId="20" fillId="0" borderId="2" xfId="0" applyNumberFormat="1" applyFont="1" applyFill="1" applyBorder="1"/>
    <xf numFmtId="167" fontId="20" fillId="0" borderId="2" xfId="0" applyNumberFormat="1" applyFont="1" applyFill="1" applyBorder="1"/>
    <xf numFmtId="165" fontId="20" fillId="2" borderId="2" xfId="0" applyNumberFormat="1" applyFont="1" applyFill="1" applyBorder="1"/>
    <xf numFmtId="165" fontId="20" fillId="0" borderId="7" xfId="0" applyNumberFormat="1" applyFont="1" applyFill="1" applyBorder="1" applyAlignment="1">
      <alignment vertical="center"/>
    </xf>
    <xf numFmtId="164" fontId="20" fillId="2" borderId="7" xfId="0" applyNumberFormat="1" applyFont="1" applyFill="1" applyBorder="1" applyAlignment="1">
      <alignment vertical="center"/>
    </xf>
    <xf numFmtId="164" fontId="19" fillId="2" borderId="7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164" fontId="17" fillId="0" borderId="7" xfId="0" applyNumberFormat="1" applyFont="1" applyFill="1" applyBorder="1" applyAlignment="1">
      <alignment vertical="center"/>
    </xf>
    <xf numFmtId="49" fontId="17" fillId="0" borderId="2" xfId="0" applyNumberFormat="1" applyFont="1" applyFill="1" applyBorder="1" applyAlignment="1">
      <alignment horizontal="center" vertical="center"/>
    </xf>
    <xf numFmtId="165" fontId="20" fillId="0" borderId="2" xfId="0" applyNumberFormat="1" applyFont="1" applyFill="1" applyBorder="1"/>
    <xf numFmtId="164" fontId="19" fillId="2" borderId="2" xfId="0" applyNumberFormat="1" applyFont="1" applyFill="1" applyBorder="1"/>
    <xf numFmtId="164" fontId="19" fillId="2" borderId="7" xfId="0" applyNumberFormat="1" applyFont="1" applyFill="1" applyBorder="1"/>
    <xf numFmtId="0" fontId="19" fillId="0" borderId="2" xfId="0" applyFont="1" applyFill="1" applyBorder="1"/>
    <xf numFmtId="0" fontId="1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/>
    <xf numFmtId="4" fontId="19" fillId="0" borderId="2" xfId="0" applyNumberFormat="1" applyFont="1" applyFill="1" applyBorder="1" applyAlignment="1">
      <alignment horizontal="left"/>
    </xf>
    <xf numFmtId="4" fontId="18" fillId="0" borderId="0" xfId="0" applyNumberFormat="1" applyFont="1" applyFill="1"/>
    <xf numFmtId="0" fontId="17" fillId="0" borderId="1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wrapText="1"/>
    </xf>
    <xf numFmtId="164" fontId="20" fillId="0" borderId="2" xfId="0" applyNumberFormat="1" applyFont="1" applyFill="1" applyBorder="1" applyAlignment="1">
      <alignment horizontal="left" vertical="top" wrapText="1"/>
    </xf>
    <xf numFmtId="164" fontId="20" fillId="0" borderId="6" xfId="0" applyNumberFormat="1" applyFont="1" applyFill="1" applyBorder="1" applyAlignment="1">
      <alignment vertical="center"/>
    </xf>
    <xf numFmtId="164" fontId="20" fillId="0" borderId="7" xfId="0" applyNumberFormat="1" applyFont="1" applyFill="1" applyBorder="1" applyAlignment="1">
      <alignment vertical="center"/>
    </xf>
    <xf numFmtId="164" fontId="19" fillId="0" borderId="6" xfId="0" applyNumberFormat="1" applyFont="1" applyFill="1" applyBorder="1" applyAlignment="1">
      <alignment vertical="center"/>
    </xf>
    <xf numFmtId="164" fontId="19" fillId="0" borderId="7" xfId="0" applyNumberFormat="1" applyFont="1" applyFill="1" applyBorder="1" applyAlignment="1">
      <alignment vertical="center"/>
    </xf>
    <xf numFmtId="164" fontId="17" fillId="0" borderId="6" xfId="0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wrapText="1"/>
    </xf>
    <xf numFmtId="164" fontId="17" fillId="0" borderId="7" xfId="0" applyNumberFormat="1" applyFont="1" applyFill="1" applyBorder="1" applyAlignment="1">
      <alignment horizontal="right" vertical="center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8" fillId="2" borderId="0" xfId="0" applyFont="1" applyFill="1"/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right" vertical="center"/>
    </xf>
    <xf numFmtId="164" fontId="19" fillId="0" borderId="6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right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top" wrapText="1"/>
    </xf>
    <xf numFmtId="164" fontId="17" fillId="0" borderId="7" xfId="0" applyNumberFormat="1" applyFont="1" applyFill="1" applyBorder="1" applyAlignment="1">
      <alignment horizontal="right" vertical="center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left" vertical="top" wrapText="1"/>
    </xf>
    <xf numFmtId="164" fontId="19" fillId="2" borderId="7" xfId="0" applyNumberFormat="1" applyFont="1" applyFill="1" applyBorder="1" applyAlignment="1">
      <alignment horizontal="right" vertical="center"/>
    </xf>
    <xf numFmtId="165" fontId="19" fillId="2" borderId="2" xfId="0" applyNumberFormat="1" applyFont="1" applyFill="1" applyBorder="1"/>
    <xf numFmtId="166" fontId="17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 vertical="top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8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164" fontId="17" fillId="0" borderId="6" xfId="0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49" fontId="17" fillId="0" borderId="8" xfId="0" applyNumberFormat="1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right" vertical="center"/>
    </xf>
    <xf numFmtId="164" fontId="17" fillId="0" borderId="7" xfId="0" applyNumberFormat="1" applyFont="1" applyFill="1" applyBorder="1" applyAlignment="1">
      <alignment horizontal="right" vertical="center"/>
    </xf>
    <xf numFmtId="164" fontId="19" fillId="0" borderId="6" xfId="0" applyNumberFormat="1" applyFont="1" applyFill="1" applyBorder="1" applyAlignment="1">
      <alignment horizontal="right" vertical="center"/>
    </xf>
    <xf numFmtId="164" fontId="19" fillId="0" borderId="8" xfId="0" applyNumberFormat="1" applyFont="1" applyFill="1" applyBorder="1" applyAlignment="1">
      <alignment horizontal="right" vertical="center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164" fontId="20" fillId="0" borderId="8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8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left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2" fontId="18" fillId="0" borderId="6" xfId="0" applyNumberFormat="1" applyFont="1" applyFill="1" applyBorder="1" applyAlignment="1">
      <alignment horizontal="center" vertical="center"/>
    </xf>
    <xf numFmtId="2" fontId="1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top" wrapText="1"/>
    </xf>
    <xf numFmtId="49" fontId="20" fillId="0" borderId="8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4" fontId="20" fillId="0" borderId="6" xfId="0" applyNumberFormat="1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vertical="top" wrapText="1"/>
    </xf>
    <xf numFmtId="0" fontId="20" fillId="0" borderId="7" xfId="0" applyFont="1" applyFill="1" applyBorder="1" applyAlignment="1">
      <alignment vertical="top" wrapText="1"/>
    </xf>
    <xf numFmtId="0" fontId="18" fillId="0" borderId="7" xfId="0" applyFont="1" applyBorder="1" applyAlignment="1">
      <alignment horizontal="right" vertical="center"/>
    </xf>
    <xf numFmtId="0" fontId="18" fillId="0" borderId="8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165" fontId="20" fillId="2" borderId="6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view="pageBreakPreview" topLeftCell="E2" zoomScale="59" zoomScaleNormal="60" zoomScaleSheetLayoutView="59" workbookViewId="0">
      <selection activeCell="G5" sqref="G5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7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16" ht="51.75" hidden="1" customHeight="1" x14ac:dyDescent="0.35">
      <c r="L1" s="189" t="s">
        <v>33</v>
      </c>
      <c r="M1" s="189"/>
      <c r="N1" s="189"/>
    </row>
    <row r="2" spans="1:16" ht="33.75" customHeight="1" x14ac:dyDescent="0.35">
      <c r="D2" s="3"/>
      <c r="H2" s="30"/>
      <c r="I2" s="30"/>
      <c r="J2" s="30"/>
      <c r="K2" s="30"/>
      <c r="L2" s="190" t="s">
        <v>125</v>
      </c>
      <c r="M2" s="191"/>
      <c r="N2" s="191"/>
    </row>
    <row r="3" spans="1:16" ht="34.5" customHeight="1" x14ac:dyDescent="0.35">
      <c r="L3" s="190" t="s">
        <v>114</v>
      </c>
      <c r="M3" s="191"/>
      <c r="N3" s="191"/>
    </row>
    <row r="4" spans="1:16" ht="25.5" customHeight="1" x14ac:dyDescent="0.35">
      <c r="L4" s="190" t="s">
        <v>119</v>
      </c>
      <c r="M4" s="191"/>
      <c r="N4" s="191"/>
    </row>
    <row r="5" spans="1:16" ht="35.25" customHeight="1" x14ac:dyDescent="0.35">
      <c r="L5" s="190" t="s">
        <v>115</v>
      </c>
      <c r="M5" s="191"/>
      <c r="N5" s="191"/>
    </row>
    <row r="6" spans="1:16" ht="46.5" customHeight="1" x14ac:dyDescent="0.35">
      <c r="L6" s="190" t="s">
        <v>126</v>
      </c>
      <c r="M6" s="200"/>
      <c r="N6" s="200"/>
    </row>
    <row r="7" spans="1:16" ht="99.75" customHeight="1" x14ac:dyDescent="0.35">
      <c r="A7" s="26"/>
      <c r="B7" s="3"/>
      <c r="C7" s="4"/>
      <c r="E7" s="5"/>
      <c r="F7" s="15"/>
      <c r="G7" s="15"/>
      <c r="H7" s="29"/>
      <c r="I7" s="153"/>
      <c r="J7" s="153"/>
      <c r="K7" s="190" t="s">
        <v>116</v>
      </c>
      <c r="L7" s="200"/>
      <c r="M7" s="200"/>
      <c r="N7" s="200"/>
    </row>
    <row r="8" spans="1:16" ht="31.5" customHeight="1" x14ac:dyDescent="0.45">
      <c r="A8" s="201" t="s">
        <v>0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102"/>
      <c r="N8" s="101"/>
    </row>
    <row r="9" spans="1:16" ht="24.75" x14ac:dyDescent="0.25">
      <c r="A9" s="202" t="s">
        <v>1</v>
      </c>
      <c r="B9" s="202" t="s">
        <v>2</v>
      </c>
      <c r="C9" s="203" t="s">
        <v>3</v>
      </c>
      <c r="D9" s="204"/>
      <c r="E9" s="204"/>
      <c r="F9" s="204"/>
      <c r="G9" s="204"/>
      <c r="H9" s="204"/>
      <c r="I9" s="204"/>
      <c r="J9" s="204"/>
      <c r="K9" s="205"/>
      <c r="L9" s="206" t="s">
        <v>4</v>
      </c>
      <c r="M9" s="206" t="s">
        <v>5</v>
      </c>
      <c r="N9" s="206" t="s">
        <v>6</v>
      </c>
    </row>
    <row r="10" spans="1:16" ht="30.75" customHeight="1" x14ac:dyDescent="0.25">
      <c r="A10" s="202"/>
      <c r="B10" s="202"/>
      <c r="C10" s="118">
        <v>2016</v>
      </c>
      <c r="D10" s="118">
        <v>2017</v>
      </c>
      <c r="E10" s="31">
        <v>2018</v>
      </c>
      <c r="F10" s="32">
        <v>2019</v>
      </c>
      <c r="G10" s="32">
        <v>2020</v>
      </c>
      <c r="H10" s="33">
        <v>2021</v>
      </c>
      <c r="I10" s="34">
        <v>2022</v>
      </c>
      <c r="J10" s="34">
        <v>2023</v>
      </c>
      <c r="K10" s="34">
        <v>2024</v>
      </c>
      <c r="L10" s="207"/>
      <c r="M10" s="207"/>
      <c r="N10" s="207"/>
    </row>
    <row r="11" spans="1:16" s="14" customFormat="1" ht="36.75" customHeight="1" x14ac:dyDescent="0.5">
      <c r="A11" s="208" t="s">
        <v>28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114"/>
      <c r="N11" s="117"/>
      <c r="P11" s="20"/>
    </row>
    <row r="12" spans="1:16" s="10" customFormat="1" ht="33.75" customHeight="1" x14ac:dyDescent="0.35">
      <c r="A12" s="210" t="s">
        <v>29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109"/>
      <c r="N12" s="212" t="s">
        <v>53</v>
      </c>
      <c r="P12" s="21"/>
    </row>
    <row r="13" spans="1:16" s="10" customFormat="1" ht="69.75" customHeight="1" x14ac:dyDescent="0.35">
      <c r="A13" s="215" t="s">
        <v>55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116"/>
      <c r="N13" s="213"/>
    </row>
    <row r="14" spans="1:16" s="7" customFormat="1" ht="144.75" customHeight="1" x14ac:dyDescent="0.25">
      <c r="A14" s="217">
        <v>8</v>
      </c>
      <c r="B14" s="219" t="s">
        <v>74</v>
      </c>
      <c r="C14" s="59">
        <v>104546.53599999999</v>
      </c>
      <c r="D14" s="59">
        <v>136119.59</v>
      </c>
      <c r="E14" s="60">
        <v>139939.51999999999</v>
      </c>
      <c r="F14" s="61">
        <f>175573.405+321.7</f>
        <v>175895.10500000001</v>
      </c>
      <c r="G14" s="73">
        <v>178770.41229000001</v>
      </c>
      <c r="H14" s="74">
        <v>266282.92700000003</v>
      </c>
      <c r="I14" s="75">
        <v>225668.67</v>
      </c>
      <c r="J14" s="75">
        <v>197450.2</v>
      </c>
      <c r="K14" s="75">
        <v>197450.2</v>
      </c>
      <c r="L14" s="76">
        <f>D14+E14+F14+G14+C14+H14+I14+J14+K14</f>
        <v>1622123.1602899998</v>
      </c>
      <c r="M14" s="119" t="s">
        <v>13</v>
      </c>
      <c r="N14" s="213"/>
    </row>
    <row r="15" spans="1:16" s="7" customFormat="1" ht="47.25" customHeight="1" x14ac:dyDescent="0.25">
      <c r="A15" s="218"/>
      <c r="B15" s="220"/>
      <c r="C15" s="108">
        <v>17415.368999999999</v>
      </c>
      <c r="D15" s="108">
        <v>0</v>
      </c>
      <c r="E15" s="106">
        <v>25261.7</v>
      </c>
      <c r="F15" s="104">
        <v>0</v>
      </c>
      <c r="G15" s="104">
        <v>0</v>
      </c>
      <c r="H15" s="74">
        <v>0</v>
      </c>
      <c r="I15" s="75">
        <v>0</v>
      </c>
      <c r="J15" s="75">
        <v>0</v>
      </c>
      <c r="K15" s="75">
        <v>0</v>
      </c>
      <c r="L15" s="77">
        <f>D15+E15+F15+G15+C15+H15+I15+J15+K15</f>
        <v>42677.069000000003</v>
      </c>
      <c r="M15" s="119" t="s">
        <v>9</v>
      </c>
      <c r="N15" s="213"/>
    </row>
    <row r="16" spans="1:16" s="7" customFormat="1" ht="130.5" customHeight="1" x14ac:dyDescent="0.25">
      <c r="A16" s="118" t="s">
        <v>76</v>
      </c>
      <c r="B16" s="120" t="s">
        <v>81</v>
      </c>
      <c r="C16" s="77"/>
      <c r="D16" s="77"/>
      <c r="E16" s="107"/>
      <c r="F16" s="105"/>
      <c r="G16" s="105"/>
      <c r="H16" s="74">
        <v>203196.90000000002</v>
      </c>
      <c r="I16" s="75">
        <v>214986.37</v>
      </c>
      <c r="J16" s="75">
        <v>197450.2</v>
      </c>
      <c r="K16" s="75">
        <v>197450.2</v>
      </c>
      <c r="L16" s="77">
        <v>795547.5</v>
      </c>
      <c r="M16" s="111" t="s">
        <v>13</v>
      </c>
      <c r="N16" s="213"/>
    </row>
    <row r="17" spans="1:14" s="9" customFormat="1" ht="135.75" customHeight="1" x14ac:dyDescent="0.25">
      <c r="A17" s="78" t="s">
        <v>77</v>
      </c>
      <c r="B17" s="86" t="s">
        <v>75</v>
      </c>
      <c r="C17" s="60">
        <v>3394.2249999999999</v>
      </c>
      <c r="D17" s="59">
        <v>4656</v>
      </c>
      <c r="E17" s="60">
        <v>4889.37</v>
      </c>
      <c r="F17" s="61">
        <v>4695.8</v>
      </c>
      <c r="G17" s="61">
        <v>4653.18</v>
      </c>
      <c r="H17" s="74">
        <v>60086.027000000002</v>
      </c>
      <c r="I17" s="75">
        <v>10682.3</v>
      </c>
      <c r="J17" s="75">
        <v>0</v>
      </c>
      <c r="K17" s="75">
        <v>0</v>
      </c>
      <c r="L17" s="77">
        <v>82674.601999999999</v>
      </c>
      <c r="M17" s="119" t="s">
        <v>13</v>
      </c>
      <c r="N17" s="214"/>
    </row>
    <row r="18" spans="1:14" s="9" customFormat="1" ht="192.75" customHeight="1" x14ac:dyDescent="0.25">
      <c r="A18" s="192" t="s">
        <v>86</v>
      </c>
      <c r="B18" s="194" t="s">
        <v>80</v>
      </c>
      <c r="C18" s="196">
        <v>0</v>
      </c>
      <c r="D18" s="198">
        <v>0</v>
      </c>
      <c r="E18" s="196">
        <v>0</v>
      </c>
      <c r="F18" s="223">
        <v>0</v>
      </c>
      <c r="G18" s="223">
        <v>0</v>
      </c>
      <c r="H18" s="225">
        <v>3000</v>
      </c>
      <c r="I18" s="221">
        <v>0</v>
      </c>
      <c r="J18" s="221">
        <v>0</v>
      </c>
      <c r="K18" s="221">
        <v>0</v>
      </c>
      <c r="L18" s="198">
        <f>H18+I18+J18+K18</f>
        <v>3000</v>
      </c>
      <c r="M18" s="206" t="s">
        <v>13</v>
      </c>
      <c r="N18" s="219" t="s">
        <v>79</v>
      </c>
    </row>
    <row r="19" spans="1:14" s="9" customFormat="1" ht="409.5" customHeight="1" x14ac:dyDescent="0.25">
      <c r="A19" s="193"/>
      <c r="B19" s="195"/>
      <c r="C19" s="197"/>
      <c r="D19" s="199"/>
      <c r="E19" s="197"/>
      <c r="F19" s="224"/>
      <c r="G19" s="224"/>
      <c r="H19" s="226"/>
      <c r="I19" s="222"/>
      <c r="J19" s="222"/>
      <c r="K19" s="222"/>
      <c r="L19" s="199"/>
      <c r="M19" s="207"/>
      <c r="N19" s="220"/>
    </row>
    <row r="20" spans="1:14" s="12" customFormat="1" ht="36" customHeight="1" x14ac:dyDescent="0.4">
      <c r="A20" s="67"/>
      <c r="B20" s="119" t="s">
        <v>25</v>
      </c>
      <c r="C20" s="68">
        <f t="shared" ref="C20:K21" si="0">C14</f>
        <v>104546.53599999999</v>
      </c>
      <c r="D20" s="68">
        <f t="shared" si="0"/>
        <v>136119.59</v>
      </c>
      <c r="E20" s="69">
        <f t="shared" si="0"/>
        <v>139939.51999999999</v>
      </c>
      <c r="F20" s="70">
        <f t="shared" si="0"/>
        <v>175895.10500000001</v>
      </c>
      <c r="G20" s="79">
        <f t="shared" si="0"/>
        <v>178770.41229000001</v>
      </c>
      <c r="H20" s="72">
        <f t="shared" si="0"/>
        <v>266282.92700000003</v>
      </c>
      <c r="I20" s="80">
        <f t="shared" si="0"/>
        <v>225668.67</v>
      </c>
      <c r="J20" s="80">
        <f t="shared" si="0"/>
        <v>197450.2</v>
      </c>
      <c r="K20" s="80">
        <f t="shared" si="0"/>
        <v>197450.2</v>
      </c>
      <c r="L20" s="76">
        <f t="shared" ref="L20:L22" si="1">I20+H20+G20+F20+E20+D20+C20+J20+K20</f>
        <v>1622123.16029</v>
      </c>
      <c r="M20" s="67"/>
      <c r="N20" s="67"/>
    </row>
    <row r="21" spans="1:14" s="12" customFormat="1" ht="41.25" customHeight="1" x14ac:dyDescent="0.4">
      <c r="A21" s="67"/>
      <c r="B21" s="119" t="s">
        <v>26</v>
      </c>
      <c r="C21" s="68">
        <f t="shared" si="0"/>
        <v>17415.368999999999</v>
      </c>
      <c r="D21" s="68">
        <f t="shared" si="0"/>
        <v>0</v>
      </c>
      <c r="E21" s="69">
        <f t="shared" si="0"/>
        <v>25261.7</v>
      </c>
      <c r="F21" s="70">
        <f t="shared" si="0"/>
        <v>0</v>
      </c>
      <c r="G21" s="70">
        <f t="shared" si="0"/>
        <v>0</v>
      </c>
      <c r="H21" s="72">
        <f t="shared" si="0"/>
        <v>0</v>
      </c>
      <c r="I21" s="80">
        <f t="shared" si="0"/>
        <v>0</v>
      </c>
      <c r="J21" s="80">
        <f t="shared" si="0"/>
        <v>0</v>
      </c>
      <c r="K21" s="81">
        <v>0</v>
      </c>
      <c r="L21" s="76">
        <f t="shared" si="1"/>
        <v>42677.069000000003</v>
      </c>
      <c r="M21" s="67"/>
      <c r="N21" s="99"/>
    </row>
    <row r="22" spans="1:14" s="12" customFormat="1" ht="57.75" customHeight="1" x14ac:dyDescent="0.4">
      <c r="A22" s="67"/>
      <c r="B22" s="119" t="s">
        <v>27</v>
      </c>
      <c r="C22" s="68">
        <f t="shared" ref="C22:K22" si="2">C21+C20</f>
        <v>121961.905</v>
      </c>
      <c r="D22" s="68">
        <f t="shared" si="2"/>
        <v>136119.59</v>
      </c>
      <c r="E22" s="69">
        <f t="shared" si="2"/>
        <v>165201.22</v>
      </c>
      <c r="F22" s="70">
        <f>F21+F20</f>
        <v>175895.10500000001</v>
      </c>
      <c r="G22" s="79">
        <f>G20</f>
        <v>178770.41229000001</v>
      </c>
      <c r="H22" s="72">
        <f>H21+H20</f>
        <v>266282.92700000003</v>
      </c>
      <c r="I22" s="80">
        <f t="shared" si="2"/>
        <v>225668.67</v>
      </c>
      <c r="J22" s="80">
        <f t="shared" si="2"/>
        <v>197450.2</v>
      </c>
      <c r="K22" s="80">
        <f t="shared" si="2"/>
        <v>197450.2</v>
      </c>
      <c r="L22" s="76">
        <f t="shared" si="1"/>
        <v>1664800.2292899999</v>
      </c>
      <c r="M22" s="67"/>
      <c r="N22" s="67"/>
    </row>
    <row r="23" spans="1:14" s="22" customFormat="1" x14ac:dyDescent="0.35">
      <c r="E23" s="23"/>
      <c r="H23" s="25"/>
      <c r="I23" s="28"/>
      <c r="J23" s="28"/>
      <c r="K23" s="28"/>
    </row>
    <row r="24" spans="1:14" s="22" customFormat="1" x14ac:dyDescent="0.35">
      <c r="E24" s="23"/>
      <c r="H24" s="25"/>
      <c r="I24" s="28"/>
      <c r="J24" s="28"/>
      <c r="K24" s="28"/>
      <c r="N24" s="7"/>
    </row>
    <row r="25" spans="1:14" s="22" customFormat="1" x14ac:dyDescent="0.35">
      <c r="E25" s="23"/>
      <c r="H25" s="25"/>
      <c r="I25" s="28"/>
      <c r="J25" s="28"/>
      <c r="K25" s="28"/>
      <c r="N25" s="7"/>
    </row>
    <row r="26" spans="1:14" s="7" customFormat="1" x14ac:dyDescent="0.35">
      <c r="A26" s="11"/>
      <c r="E26" s="2"/>
      <c r="H26" s="24"/>
      <c r="I26" s="27"/>
      <c r="J26" s="27"/>
      <c r="K26" s="27"/>
      <c r="L26" s="11"/>
    </row>
    <row r="27" spans="1:14" s="7" customFormat="1" x14ac:dyDescent="0.35">
      <c r="A27" s="11"/>
      <c r="E27" s="2"/>
      <c r="H27" s="24"/>
      <c r="I27" s="27"/>
      <c r="J27" s="27"/>
      <c r="K27" s="27"/>
      <c r="L27" s="11"/>
      <c r="N27" s="1"/>
    </row>
    <row r="28" spans="1:14" s="7" customFormat="1" x14ac:dyDescent="0.35">
      <c r="A28" s="11"/>
      <c r="E28" s="2"/>
      <c r="H28" s="24"/>
      <c r="I28" s="27"/>
      <c r="J28" s="27"/>
      <c r="K28" s="27"/>
      <c r="L28" s="11"/>
      <c r="N28" s="1"/>
    </row>
  </sheetData>
  <mergeCells count="34">
    <mergeCell ref="N12:N17"/>
    <mergeCell ref="A13:L13"/>
    <mergeCell ref="A14:A15"/>
    <mergeCell ref="B14:B15"/>
    <mergeCell ref="I18:I19"/>
    <mergeCell ref="J18:J19"/>
    <mergeCell ref="K18:K19"/>
    <mergeCell ref="L18:L19"/>
    <mergeCell ref="F18:F19"/>
    <mergeCell ref="M18:M19"/>
    <mergeCell ref="N18:N19"/>
    <mergeCell ref="G18:G19"/>
    <mergeCell ref="H18:H19"/>
    <mergeCell ref="A18:A19"/>
    <mergeCell ref="B18:B19"/>
    <mergeCell ref="C18:C19"/>
    <mergeCell ref="D18:D19"/>
    <mergeCell ref="L6:N6"/>
    <mergeCell ref="K7:N7"/>
    <mergeCell ref="A8:L8"/>
    <mergeCell ref="A9:A10"/>
    <mergeCell ref="B9:B10"/>
    <mergeCell ref="C9:K9"/>
    <mergeCell ref="L9:L10"/>
    <mergeCell ref="M9:M10"/>
    <mergeCell ref="N9:N10"/>
    <mergeCell ref="E18:E19"/>
    <mergeCell ref="A11:L11"/>
    <mergeCell ref="A12:L12"/>
    <mergeCell ref="L1:N1"/>
    <mergeCell ref="L2:N2"/>
    <mergeCell ref="L3:N3"/>
    <mergeCell ref="L4:N4"/>
    <mergeCell ref="L5:N5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2"/>
  <sheetViews>
    <sheetView view="pageBreakPreview" topLeftCell="G2" zoomScale="59" zoomScaleNormal="60" zoomScaleSheetLayoutView="59" workbookViewId="0">
      <selection activeCell="A11" sqref="A11:L11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7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20" ht="51.75" hidden="1" customHeight="1" x14ac:dyDescent="0.35">
      <c r="L1" s="189" t="s">
        <v>33</v>
      </c>
      <c r="M1" s="189"/>
      <c r="N1" s="189"/>
    </row>
    <row r="2" spans="1:20" ht="33.75" customHeight="1" x14ac:dyDescent="0.35">
      <c r="D2" s="3"/>
      <c r="H2" s="30"/>
      <c r="I2" s="30"/>
      <c r="J2" s="30"/>
      <c r="K2" s="30"/>
      <c r="L2" s="190" t="s">
        <v>118</v>
      </c>
      <c r="M2" s="191"/>
      <c r="N2" s="191"/>
    </row>
    <row r="3" spans="1:20" ht="34.5" customHeight="1" x14ac:dyDescent="0.35">
      <c r="L3" s="190" t="s">
        <v>114</v>
      </c>
      <c r="M3" s="191"/>
      <c r="N3" s="191"/>
    </row>
    <row r="4" spans="1:20" ht="25.5" customHeight="1" x14ac:dyDescent="0.35">
      <c r="L4" s="190" t="s">
        <v>119</v>
      </c>
      <c r="M4" s="191"/>
      <c r="N4" s="191"/>
    </row>
    <row r="5" spans="1:20" ht="35.25" customHeight="1" x14ac:dyDescent="0.35">
      <c r="L5" s="190" t="s">
        <v>115</v>
      </c>
      <c r="M5" s="191"/>
      <c r="N5" s="191"/>
    </row>
    <row r="6" spans="1:20" ht="46.5" customHeight="1" x14ac:dyDescent="0.35">
      <c r="L6" s="190" t="s">
        <v>126</v>
      </c>
      <c r="M6" s="200"/>
      <c r="N6" s="200"/>
    </row>
    <row r="7" spans="1:20" ht="31.5" customHeight="1" x14ac:dyDescent="0.45">
      <c r="A7" s="201" t="s">
        <v>0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102"/>
      <c r="N7" s="101"/>
    </row>
    <row r="8" spans="1:20" ht="24.75" x14ac:dyDescent="0.25">
      <c r="A8" s="202" t="s">
        <v>1</v>
      </c>
      <c r="B8" s="202" t="s">
        <v>2</v>
      </c>
      <c r="C8" s="203" t="s">
        <v>3</v>
      </c>
      <c r="D8" s="204"/>
      <c r="E8" s="204"/>
      <c r="F8" s="204"/>
      <c r="G8" s="204"/>
      <c r="H8" s="204"/>
      <c r="I8" s="204"/>
      <c r="J8" s="204"/>
      <c r="K8" s="205"/>
      <c r="L8" s="206" t="s">
        <v>4</v>
      </c>
      <c r="M8" s="206" t="s">
        <v>5</v>
      </c>
      <c r="N8" s="206" t="s">
        <v>6</v>
      </c>
    </row>
    <row r="9" spans="1:20" ht="30.75" customHeight="1" x14ac:dyDescent="0.25">
      <c r="A9" s="202"/>
      <c r="B9" s="202"/>
      <c r="C9" s="127">
        <v>2016</v>
      </c>
      <c r="D9" s="127">
        <v>2017</v>
      </c>
      <c r="E9" s="31">
        <v>2018</v>
      </c>
      <c r="F9" s="32">
        <v>2019</v>
      </c>
      <c r="G9" s="32">
        <v>2020</v>
      </c>
      <c r="H9" s="33">
        <v>2021</v>
      </c>
      <c r="I9" s="34">
        <v>2022</v>
      </c>
      <c r="J9" s="34">
        <v>2023</v>
      </c>
      <c r="K9" s="34">
        <v>2024</v>
      </c>
      <c r="L9" s="207"/>
      <c r="M9" s="207"/>
      <c r="N9" s="207"/>
    </row>
    <row r="10" spans="1:20" s="14" customFormat="1" ht="24.75" customHeight="1" x14ac:dyDescent="0.5">
      <c r="A10" s="208" t="s">
        <v>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125"/>
      <c r="M10" s="125"/>
      <c r="N10" s="117"/>
    </row>
    <row r="11" spans="1:20" s="11" customFormat="1" ht="127.5" customHeight="1" x14ac:dyDescent="0.35">
      <c r="A11" s="270" t="s">
        <v>50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132"/>
      <c r="N11" s="272"/>
    </row>
    <row r="12" spans="1:20" s="11" customFormat="1" ht="106.5" customHeight="1" x14ac:dyDescent="0.35">
      <c r="A12" s="215" t="s">
        <v>54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126"/>
      <c r="N12" s="273"/>
    </row>
    <row r="13" spans="1:20" s="7" customFormat="1" ht="111.75" customHeight="1" x14ac:dyDescent="0.25">
      <c r="A13" s="274">
        <v>1</v>
      </c>
      <c r="B13" s="219" t="s">
        <v>59</v>
      </c>
      <c r="C13" s="35">
        <v>7297.3850000000002</v>
      </c>
      <c r="D13" s="36">
        <v>15833.33</v>
      </c>
      <c r="E13" s="37">
        <v>26232.66</v>
      </c>
      <c r="F13" s="38">
        <v>19185.294999999998</v>
      </c>
      <c r="G13" s="39">
        <f>15771.35171-482.269</f>
        <v>15289.082710000001</v>
      </c>
      <c r="H13" s="40">
        <f>H17-H14</f>
        <v>26413.123649999987</v>
      </c>
      <c r="I13" s="41">
        <f>I22+I24+I33+I36+I40++I42+I47+I48+I49+I52+I46+I50+I51</f>
        <v>28723.710000000003</v>
      </c>
      <c r="J13" s="41">
        <f>J22+J24+J33+J36+J40++J42+J47+J48+J49+J52+J46+J38</f>
        <v>17874.600000000002</v>
      </c>
      <c r="K13" s="41">
        <f>K22++K24+K33+K36+K40++K42+K47+K48+K49+K52+K46+K38</f>
        <v>19751.2</v>
      </c>
      <c r="L13" s="42">
        <f>G13+F13+E13+D13+C13+H13+I13+J13+K13</f>
        <v>176600.38636</v>
      </c>
      <c r="M13" s="121" t="s">
        <v>8</v>
      </c>
      <c r="N13" s="273"/>
    </row>
    <row r="14" spans="1:20" s="7" customFormat="1" ht="111.75" customHeight="1" x14ac:dyDescent="0.25">
      <c r="A14" s="274"/>
      <c r="B14" s="238"/>
      <c r="C14" s="233">
        <f>C21+C23+C25+C27+C29+C32+C34</f>
        <v>38775.120000000003</v>
      </c>
      <c r="D14" s="233">
        <f>D21+D23+D25+D27+D29+D32+D34</f>
        <v>43977.57</v>
      </c>
      <c r="E14" s="242">
        <v>39364.68</v>
      </c>
      <c r="F14" s="245">
        <f>F21+F23+F25+F34+F37+F39+F41</f>
        <v>63432.799999999996</v>
      </c>
      <c r="G14" s="245">
        <f>G21+G23+G25+G34+G37+G39+G41</f>
        <v>71931.400000000009</v>
      </c>
      <c r="H14" s="276">
        <f>H21+H23+H25+H34+H37+H39+H41+H43+H45</f>
        <v>41759.360000000008</v>
      </c>
      <c r="I14" s="230">
        <f>I23+I21+I20+I25+I27+I29+I32+I34+I37+I39+I41+I43+I45</f>
        <v>7498.6</v>
      </c>
      <c r="J14" s="230">
        <v>43085.2</v>
      </c>
      <c r="K14" s="230">
        <v>7498.6</v>
      </c>
      <c r="L14" s="233">
        <f>G14+F14+E14+D14+C14+H14+I14+J14+K14</f>
        <v>357323.32999999996</v>
      </c>
      <c r="M14" s="206" t="s">
        <v>9</v>
      </c>
      <c r="N14" s="273"/>
      <c r="P14" s="8"/>
      <c r="Q14" s="8"/>
      <c r="R14" s="8"/>
      <c r="S14" s="16"/>
      <c r="T14" s="8"/>
    </row>
    <row r="15" spans="1:20" s="7" customFormat="1" ht="39" customHeight="1" x14ac:dyDescent="0.25">
      <c r="A15" s="217"/>
      <c r="B15" s="238"/>
      <c r="C15" s="268"/>
      <c r="D15" s="268"/>
      <c r="E15" s="268"/>
      <c r="F15" s="268"/>
      <c r="G15" s="268"/>
      <c r="H15" s="268"/>
      <c r="I15" s="277"/>
      <c r="J15" s="277"/>
      <c r="K15" s="277"/>
      <c r="L15" s="268"/>
      <c r="M15" s="275"/>
      <c r="N15" s="45"/>
      <c r="P15" s="8"/>
      <c r="Q15" s="8"/>
      <c r="R15" s="8"/>
      <c r="S15" s="16"/>
      <c r="T15" s="8"/>
    </row>
    <row r="16" spans="1:20" s="7" customFormat="1" ht="111" customHeight="1" x14ac:dyDescent="0.25">
      <c r="A16" s="217"/>
      <c r="B16" s="220"/>
      <c r="C16" s="43">
        <v>874.65599999999995</v>
      </c>
      <c r="D16" s="124">
        <f>D30+D35</f>
        <v>6978</v>
      </c>
      <c r="E16" s="128">
        <v>2679.1</v>
      </c>
      <c r="F16" s="129">
        <v>0</v>
      </c>
      <c r="G16" s="129">
        <f>G30+G35</f>
        <v>0</v>
      </c>
      <c r="H16" s="145">
        <v>0</v>
      </c>
      <c r="I16" s="148">
        <v>0</v>
      </c>
      <c r="J16" s="148">
        <v>0</v>
      </c>
      <c r="K16" s="148">
        <v>0</v>
      </c>
      <c r="L16" s="36">
        <f t="shared" ref="L16" si="0">G16+F16+E16+D16+C16+H16+I16+J16+K16</f>
        <v>10531.756000000001</v>
      </c>
      <c r="M16" s="122" t="s">
        <v>10</v>
      </c>
      <c r="N16" s="112"/>
      <c r="Q16" s="8"/>
    </row>
    <row r="17" spans="1:23" s="7" customFormat="1" ht="248.25" customHeight="1" x14ac:dyDescent="0.25">
      <c r="A17" s="44"/>
      <c r="B17" s="83" t="s">
        <v>82</v>
      </c>
      <c r="C17" s="35">
        <f>C16+C14+C13</f>
        <v>46947.161000000007</v>
      </c>
      <c r="D17" s="35">
        <f>D16+D14+D13</f>
        <v>66788.899999999994</v>
      </c>
      <c r="E17" s="35">
        <f>E16+E14+E13</f>
        <v>68276.44</v>
      </c>
      <c r="F17" s="35">
        <f>F16+F14+F13</f>
        <v>82618.095000000001</v>
      </c>
      <c r="G17" s="46">
        <f>G16+G14+G13</f>
        <v>87220.482710000011</v>
      </c>
      <c r="H17" s="47">
        <f>68172.48365</f>
        <v>68172.483649999995</v>
      </c>
      <c r="I17" s="41">
        <f>I13+I14</f>
        <v>36222.310000000005</v>
      </c>
      <c r="J17" s="41">
        <f>J13+J14+J16</f>
        <v>60959.8</v>
      </c>
      <c r="K17" s="41">
        <f>K13+K14+K16</f>
        <v>27249.800000000003</v>
      </c>
      <c r="L17" s="42">
        <f>G17+F17+E17+D17+C17+H17+I17+J17+K17</f>
        <v>544455.47236000001</v>
      </c>
      <c r="M17" s="121"/>
      <c r="N17" s="91"/>
      <c r="Q17" s="8"/>
    </row>
    <row r="18" spans="1:23" s="7" customFormat="1" ht="24" x14ac:dyDescent="0.25">
      <c r="A18" s="48"/>
      <c r="B18" s="131" t="s">
        <v>11</v>
      </c>
      <c r="C18" s="132"/>
      <c r="D18" s="132"/>
      <c r="E18" s="132"/>
      <c r="F18" s="132"/>
      <c r="G18" s="132"/>
      <c r="H18" s="132"/>
      <c r="I18" s="154"/>
      <c r="J18" s="154"/>
      <c r="K18" s="154"/>
      <c r="L18" s="132"/>
      <c r="M18" s="132"/>
      <c r="N18" s="219" t="s">
        <v>112</v>
      </c>
      <c r="Q18" s="8"/>
    </row>
    <row r="19" spans="1:23" s="7" customFormat="1" ht="24" hidden="1" customHeight="1" x14ac:dyDescent="0.25">
      <c r="A19" s="147"/>
      <c r="B19" s="49"/>
      <c r="C19" s="50"/>
      <c r="D19" s="132"/>
      <c r="E19" s="132"/>
      <c r="F19" s="132"/>
      <c r="G19" s="132"/>
      <c r="H19" s="132"/>
      <c r="I19" s="41">
        <f>SUM(I20:I52)</f>
        <v>36222.31</v>
      </c>
      <c r="J19" s="41">
        <f>SUM(J20:J52)</f>
        <v>60959.799999999996</v>
      </c>
      <c r="K19" s="41">
        <f>SUM(K20:K52)</f>
        <v>27249.8</v>
      </c>
      <c r="L19" s="132"/>
      <c r="M19" s="132"/>
      <c r="N19" s="269"/>
      <c r="Q19" s="8"/>
    </row>
    <row r="20" spans="1:23" s="7" customFormat="1" ht="78" customHeight="1" x14ac:dyDescent="0.25">
      <c r="A20" s="192" t="s">
        <v>12</v>
      </c>
      <c r="B20" s="219" t="s">
        <v>41</v>
      </c>
      <c r="C20" s="43">
        <v>4674.8339999999998</v>
      </c>
      <c r="D20" s="36">
        <v>4735.8</v>
      </c>
      <c r="E20" s="37">
        <v>3600</v>
      </c>
      <c r="F20" s="38">
        <v>3600</v>
      </c>
      <c r="G20" s="38">
        <v>3600</v>
      </c>
      <c r="H20" s="51">
        <v>0</v>
      </c>
      <c r="I20" s="41">
        <v>0</v>
      </c>
      <c r="J20" s="41">
        <v>0</v>
      </c>
      <c r="K20" s="41">
        <v>0</v>
      </c>
      <c r="L20" s="36">
        <f>H20+G20+F20+E20+D20+C20+I20+J20+K20</f>
        <v>20210.633999999998</v>
      </c>
      <c r="M20" s="121" t="s">
        <v>13</v>
      </c>
      <c r="N20" s="269"/>
      <c r="W20" s="8"/>
    </row>
    <row r="21" spans="1:23" s="7" customFormat="1" ht="210.75" customHeight="1" x14ac:dyDescent="0.25">
      <c r="A21" s="228"/>
      <c r="B21" s="237"/>
      <c r="C21" s="52">
        <v>37000</v>
      </c>
      <c r="D21" s="36">
        <v>39000</v>
      </c>
      <c r="E21" s="37">
        <v>35500</v>
      </c>
      <c r="F21" s="38">
        <v>60500</v>
      </c>
      <c r="G21" s="38">
        <v>68000</v>
      </c>
      <c r="H21" s="51">
        <v>0</v>
      </c>
      <c r="I21" s="41">
        <v>0</v>
      </c>
      <c r="J21" s="41">
        <v>0</v>
      </c>
      <c r="K21" s="41">
        <v>0</v>
      </c>
      <c r="L21" s="36">
        <f t="shared" ref="L21:L73" si="1">H21+G21+F21+E21+D21+C21+I21+J21+K21</f>
        <v>240000</v>
      </c>
      <c r="M21" s="121" t="s">
        <v>9</v>
      </c>
      <c r="N21" s="269"/>
      <c r="Q21" s="8"/>
    </row>
    <row r="22" spans="1:23" s="7" customFormat="1" ht="236.25" customHeight="1" x14ac:dyDescent="0.25">
      <c r="A22" s="192" t="s">
        <v>14</v>
      </c>
      <c r="B22" s="219" t="s">
        <v>117</v>
      </c>
      <c r="C22" s="35">
        <v>546.24400000000003</v>
      </c>
      <c r="D22" s="36">
        <v>540</v>
      </c>
      <c r="E22" s="37">
        <v>141</v>
      </c>
      <c r="F22" s="38">
        <v>352.2</v>
      </c>
      <c r="G22" s="38">
        <v>352.2</v>
      </c>
      <c r="H22" s="51">
        <v>352.2</v>
      </c>
      <c r="I22" s="41">
        <v>352.2</v>
      </c>
      <c r="J22" s="41">
        <v>352.2</v>
      </c>
      <c r="K22" s="41">
        <v>352.2</v>
      </c>
      <c r="L22" s="36">
        <f t="shared" si="1"/>
        <v>3340.4439999999995</v>
      </c>
      <c r="M22" s="121" t="s">
        <v>13</v>
      </c>
      <c r="N22" s="269"/>
    </row>
    <row r="23" spans="1:23" s="7" customFormat="1" ht="316.5" customHeight="1" x14ac:dyDescent="0.25">
      <c r="A23" s="228"/>
      <c r="B23" s="237"/>
      <c r="C23" s="52">
        <v>1044</v>
      </c>
      <c r="D23" s="36">
        <v>1408.61</v>
      </c>
      <c r="E23" s="37">
        <v>1058</v>
      </c>
      <c r="F23" s="38">
        <v>880.6</v>
      </c>
      <c r="G23" s="38">
        <v>1056.5999999999999</v>
      </c>
      <c r="H23" s="51">
        <v>1056.5999999999999</v>
      </c>
      <c r="I23" s="41">
        <v>1056.5999999999999</v>
      </c>
      <c r="J23" s="41">
        <v>1056.5999999999999</v>
      </c>
      <c r="K23" s="41">
        <v>1056.5999999999999</v>
      </c>
      <c r="L23" s="36">
        <f>H23+G23+F23+E23+D23+C23+I23+J23+K23</f>
        <v>9674.2100000000009</v>
      </c>
      <c r="M23" s="121" t="s">
        <v>9</v>
      </c>
      <c r="N23" s="269"/>
    </row>
    <row r="24" spans="1:23" s="7" customFormat="1" ht="39.75" customHeight="1" x14ac:dyDescent="0.25">
      <c r="A24" s="192" t="s">
        <v>15</v>
      </c>
      <c r="B24" s="219" t="s">
        <v>106</v>
      </c>
      <c r="C24" s="35">
        <v>34.799999999999997</v>
      </c>
      <c r="D24" s="36">
        <v>34</v>
      </c>
      <c r="E24" s="37">
        <v>35.200000000000003</v>
      </c>
      <c r="F24" s="38">
        <v>117.4</v>
      </c>
      <c r="G24" s="38">
        <v>117.4</v>
      </c>
      <c r="H24" s="51">
        <v>117.4</v>
      </c>
      <c r="I24" s="41">
        <v>117.4</v>
      </c>
      <c r="J24" s="41">
        <v>117.4</v>
      </c>
      <c r="K24" s="41">
        <v>117.4</v>
      </c>
      <c r="L24" s="36">
        <f t="shared" si="1"/>
        <v>808.4</v>
      </c>
      <c r="M24" s="121" t="s">
        <v>13</v>
      </c>
      <c r="N24" s="269"/>
    </row>
    <row r="25" spans="1:23" s="7" customFormat="1" ht="409.5" customHeight="1" x14ac:dyDescent="0.25">
      <c r="A25" s="228"/>
      <c r="B25" s="237"/>
      <c r="C25" s="52">
        <v>174</v>
      </c>
      <c r="D25" s="36">
        <v>352.14</v>
      </c>
      <c r="E25" s="37">
        <v>352.2</v>
      </c>
      <c r="F25" s="38">
        <v>352.2</v>
      </c>
      <c r="G25" s="38">
        <v>352.3</v>
      </c>
      <c r="H25" s="51">
        <v>352.3</v>
      </c>
      <c r="I25" s="41">
        <v>352.2</v>
      </c>
      <c r="J25" s="41">
        <v>352.2</v>
      </c>
      <c r="K25" s="41">
        <v>352.2</v>
      </c>
      <c r="L25" s="36">
        <f t="shared" si="1"/>
        <v>2991.7399999999993</v>
      </c>
      <c r="M25" s="121" t="s">
        <v>9</v>
      </c>
      <c r="N25" s="269"/>
    </row>
    <row r="26" spans="1:23" s="7" customFormat="1" ht="87.75" customHeight="1" x14ac:dyDescent="0.25">
      <c r="A26" s="252" t="s">
        <v>16</v>
      </c>
      <c r="B26" s="219" t="s">
        <v>17</v>
      </c>
      <c r="C26" s="35">
        <v>40</v>
      </c>
      <c r="D26" s="36">
        <v>0</v>
      </c>
      <c r="E26" s="37">
        <v>0</v>
      </c>
      <c r="F26" s="38">
        <v>0</v>
      </c>
      <c r="G26" s="38">
        <v>0</v>
      </c>
      <c r="H26" s="51">
        <v>0</v>
      </c>
      <c r="I26" s="41">
        <v>0</v>
      </c>
      <c r="J26" s="41">
        <v>0</v>
      </c>
      <c r="K26" s="41">
        <v>0</v>
      </c>
      <c r="L26" s="36">
        <f t="shared" si="1"/>
        <v>40</v>
      </c>
      <c r="M26" s="121" t="s">
        <v>13</v>
      </c>
      <c r="N26" s="269"/>
    </row>
    <row r="27" spans="1:23" s="7" customFormat="1" ht="131.25" customHeight="1" x14ac:dyDescent="0.25">
      <c r="A27" s="228"/>
      <c r="B27" s="237"/>
      <c r="C27" s="52">
        <v>200</v>
      </c>
      <c r="D27" s="36">
        <v>0</v>
      </c>
      <c r="E27" s="37">
        <v>0</v>
      </c>
      <c r="F27" s="38">
        <v>0</v>
      </c>
      <c r="G27" s="38">
        <v>0</v>
      </c>
      <c r="H27" s="51">
        <v>0</v>
      </c>
      <c r="I27" s="41">
        <v>0</v>
      </c>
      <c r="J27" s="41">
        <v>0</v>
      </c>
      <c r="K27" s="41">
        <v>0</v>
      </c>
      <c r="L27" s="36">
        <f t="shared" si="1"/>
        <v>200</v>
      </c>
      <c r="M27" s="121" t="s">
        <v>9</v>
      </c>
      <c r="N27" s="269"/>
    </row>
    <row r="28" spans="1:23" s="7" customFormat="1" ht="51" customHeight="1" x14ac:dyDescent="0.25">
      <c r="A28" s="192" t="s">
        <v>18</v>
      </c>
      <c r="B28" s="219" t="s">
        <v>32</v>
      </c>
      <c r="C28" s="35">
        <v>139.995</v>
      </c>
      <c r="D28" s="36">
        <v>0</v>
      </c>
      <c r="E28" s="37">
        <v>216</v>
      </c>
      <c r="F28" s="38">
        <v>0</v>
      </c>
      <c r="G28" s="38">
        <v>0</v>
      </c>
      <c r="H28" s="51">
        <v>0</v>
      </c>
      <c r="I28" s="41">
        <v>0</v>
      </c>
      <c r="J28" s="41">
        <v>0</v>
      </c>
      <c r="K28" s="41">
        <v>0</v>
      </c>
      <c r="L28" s="36">
        <f t="shared" si="1"/>
        <v>355.995</v>
      </c>
      <c r="M28" s="121" t="s">
        <v>13</v>
      </c>
      <c r="N28" s="269"/>
    </row>
    <row r="29" spans="1:23" s="7" customFormat="1" ht="51" customHeight="1" x14ac:dyDescent="0.25">
      <c r="A29" s="239"/>
      <c r="B29" s="269"/>
      <c r="C29" s="43">
        <v>357.12</v>
      </c>
      <c r="D29" s="36">
        <v>230</v>
      </c>
      <c r="E29" s="37">
        <v>628.9</v>
      </c>
      <c r="F29" s="38">
        <v>0</v>
      </c>
      <c r="G29" s="38">
        <v>0</v>
      </c>
      <c r="H29" s="51">
        <v>0</v>
      </c>
      <c r="I29" s="41">
        <v>0</v>
      </c>
      <c r="J29" s="41">
        <v>0</v>
      </c>
      <c r="K29" s="41">
        <v>0</v>
      </c>
      <c r="L29" s="36">
        <f t="shared" si="1"/>
        <v>1216.02</v>
      </c>
      <c r="M29" s="121" t="s">
        <v>9</v>
      </c>
      <c r="N29" s="269"/>
    </row>
    <row r="30" spans="1:23" s="7" customFormat="1" ht="103.5" customHeight="1" x14ac:dyDescent="0.25">
      <c r="A30" s="253"/>
      <c r="B30" s="237"/>
      <c r="C30" s="52">
        <v>874.65599999999995</v>
      </c>
      <c r="D30" s="124">
        <v>648</v>
      </c>
      <c r="E30" s="128">
        <v>2679.1</v>
      </c>
      <c r="F30" s="129">
        <v>0</v>
      </c>
      <c r="G30" s="129">
        <v>0</v>
      </c>
      <c r="H30" s="145">
        <v>0</v>
      </c>
      <c r="I30" s="148">
        <v>0</v>
      </c>
      <c r="J30" s="148">
        <v>0</v>
      </c>
      <c r="K30" s="148">
        <v>0</v>
      </c>
      <c r="L30" s="36">
        <f t="shared" si="1"/>
        <v>4201.7559999999994</v>
      </c>
      <c r="M30" s="122" t="s">
        <v>10</v>
      </c>
      <c r="N30" s="269"/>
    </row>
    <row r="31" spans="1:23" s="7" customFormat="1" ht="81" customHeight="1" x14ac:dyDescent="0.25">
      <c r="A31" s="227" t="s">
        <v>19</v>
      </c>
      <c r="B31" s="194" t="s">
        <v>43</v>
      </c>
      <c r="C31" s="53">
        <v>0</v>
      </c>
      <c r="D31" s="36">
        <v>150</v>
      </c>
      <c r="E31" s="37">
        <v>0</v>
      </c>
      <c r="F31" s="38">
        <v>0</v>
      </c>
      <c r="G31" s="38">
        <v>0</v>
      </c>
      <c r="H31" s="51">
        <v>0</v>
      </c>
      <c r="I31" s="41">
        <v>0</v>
      </c>
      <c r="J31" s="41">
        <v>0</v>
      </c>
      <c r="K31" s="41">
        <v>0</v>
      </c>
      <c r="L31" s="36">
        <f t="shared" si="1"/>
        <v>150</v>
      </c>
      <c r="M31" s="121" t="s">
        <v>13</v>
      </c>
      <c r="N31" s="269"/>
    </row>
    <row r="32" spans="1:23" s="7" customFormat="1" ht="150.75" customHeight="1" x14ac:dyDescent="0.25">
      <c r="A32" s="262"/>
      <c r="B32" s="195"/>
      <c r="C32" s="54">
        <v>0</v>
      </c>
      <c r="D32" s="36">
        <v>856.82</v>
      </c>
      <c r="E32" s="37">
        <v>0</v>
      </c>
      <c r="F32" s="38">
        <v>0</v>
      </c>
      <c r="G32" s="38">
        <v>0</v>
      </c>
      <c r="H32" s="51">
        <v>0</v>
      </c>
      <c r="I32" s="41">
        <v>0</v>
      </c>
      <c r="J32" s="41">
        <v>0</v>
      </c>
      <c r="K32" s="41">
        <v>0</v>
      </c>
      <c r="L32" s="36">
        <f t="shared" si="1"/>
        <v>856.82</v>
      </c>
      <c r="M32" s="121" t="s">
        <v>9</v>
      </c>
      <c r="N32" s="269"/>
    </row>
    <row r="33" spans="1:14" s="7" customFormat="1" ht="204" customHeight="1" x14ac:dyDescent="0.25">
      <c r="A33" s="192" t="s">
        <v>20</v>
      </c>
      <c r="B33" s="219" t="s">
        <v>105</v>
      </c>
      <c r="C33" s="35">
        <v>0</v>
      </c>
      <c r="D33" s="36">
        <v>100</v>
      </c>
      <c r="E33" s="37">
        <v>0</v>
      </c>
      <c r="F33" s="38">
        <v>0</v>
      </c>
      <c r="G33" s="38">
        <v>0</v>
      </c>
      <c r="H33" s="51">
        <v>0</v>
      </c>
      <c r="I33" s="41">
        <v>5.7</v>
      </c>
      <c r="J33" s="41">
        <v>5.7</v>
      </c>
      <c r="K33" s="41">
        <v>5.7</v>
      </c>
      <c r="L33" s="36">
        <f t="shared" si="1"/>
        <v>117.10000000000001</v>
      </c>
      <c r="M33" s="121" t="s">
        <v>13</v>
      </c>
      <c r="N33" s="269"/>
    </row>
    <row r="34" spans="1:14" s="7" customFormat="1" ht="78.75" customHeight="1" x14ac:dyDescent="0.25">
      <c r="A34" s="239"/>
      <c r="B34" s="238"/>
      <c r="C34" s="35">
        <v>0</v>
      </c>
      <c r="D34" s="36">
        <v>2130</v>
      </c>
      <c r="E34" s="37">
        <v>0</v>
      </c>
      <c r="F34" s="38">
        <v>0</v>
      </c>
      <c r="G34" s="38">
        <v>0</v>
      </c>
      <c r="H34" s="51">
        <v>0</v>
      </c>
      <c r="I34" s="41">
        <v>2000</v>
      </c>
      <c r="J34" s="41">
        <v>2000</v>
      </c>
      <c r="K34" s="41">
        <v>2000</v>
      </c>
      <c r="L34" s="36">
        <f t="shared" si="1"/>
        <v>8130</v>
      </c>
      <c r="M34" s="121" t="s">
        <v>9</v>
      </c>
      <c r="N34" s="269"/>
    </row>
    <row r="35" spans="1:14" s="7" customFormat="1" ht="87" customHeight="1" x14ac:dyDescent="0.25">
      <c r="A35" s="228"/>
      <c r="B35" s="237"/>
      <c r="C35" s="52">
        <v>0</v>
      </c>
      <c r="D35" s="36">
        <v>6330</v>
      </c>
      <c r="E35" s="37">
        <v>0</v>
      </c>
      <c r="F35" s="38">
        <v>0</v>
      </c>
      <c r="G35" s="38">
        <v>0</v>
      </c>
      <c r="H35" s="51">
        <v>0</v>
      </c>
      <c r="I35" s="41">
        <v>0</v>
      </c>
      <c r="J35" s="41">
        <v>0</v>
      </c>
      <c r="K35" s="41">
        <v>0</v>
      </c>
      <c r="L35" s="36">
        <f t="shared" si="1"/>
        <v>6330</v>
      </c>
      <c r="M35" s="121" t="s">
        <v>10</v>
      </c>
      <c r="N35" s="269"/>
    </row>
    <row r="36" spans="1:14" s="7" customFormat="1" ht="98.25" customHeight="1" x14ac:dyDescent="0.25">
      <c r="A36" s="252" t="s">
        <v>21</v>
      </c>
      <c r="B36" s="194" t="s">
        <v>109</v>
      </c>
      <c r="C36" s="54">
        <v>0</v>
      </c>
      <c r="D36" s="36">
        <v>0</v>
      </c>
      <c r="E36" s="37">
        <v>247</v>
      </c>
      <c r="F36" s="38">
        <v>200</v>
      </c>
      <c r="G36" s="38">
        <v>200</v>
      </c>
      <c r="H36" s="51">
        <v>200</v>
      </c>
      <c r="I36" s="41">
        <v>7.7</v>
      </c>
      <c r="J36" s="41">
        <v>7.7</v>
      </c>
      <c r="K36" s="41">
        <v>7.7</v>
      </c>
      <c r="L36" s="36">
        <f t="shared" si="1"/>
        <v>870.10000000000014</v>
      </c>
      <c r="M36" s="121" t="s">
        <v>13</v>
      </c>
      <c r="N36" s="269"/>
    </row>
    <row r="37" spans="1:14" s="7" customFormat="1" ht="199.5" customHeight="1" x14ac:dyDescent="0.25">
      <c r="A37" s="264"/>
      <c r="B37" s="195"/>
      <c r="C37" s="54">
        <v>0</v>
      </c>
      <c r="D37" s="36">
        <v>0</v>
      </c>
      <c r="E37" s="37">
        <v>1825.58</v>
      </c>
      <c r="F37" s="38">
        <v>1700</v>
      </c>
      <c r="G37" s="38">
        <v>1290</v>
      </c>
      <c r="H37" s="51">
        <v>1290</v>
      </c>
      <c r="I37" s="41">
        <v>2504.9</v>
      </c>
      <c r="J37" s="41">
        <v>2504.9</v>
      </c>
      <c r="K37" s="41">
        <v>2504.9</v>
      </c>
      <c r="L37" s="36">
        <f t="shared" si="1"/>
        <v>13620.279999999999</v>
      </c>
      <c r="M37" s="121" t="s">
        <v>9</v>
      </c>
      <c r="N37" s="269"/>
    </row>
    <row r="38" spans="1:14" s="7" customFormat="1" ht="78" customHeight="1" x14ac:dyDescent="0.25">
      <c r="A38" s="252" t="s">
        <v>34</v>
      </c>
      <c r="B38" s="194" t="s">
        <v>84</v>
      </c>
      <c r="C38" s="53">
        <v>0</v>
      </c>
      <c r="D38" s="36">
        <v>0</v>
      </c>
      <c r="E38" s="37">
        <v>0</v>
      </c>
      <c r="F38" s="38">
        <v>0</v>
      </c>
      <c r="G38" s="38">
        <v>0</v>
      </c>
      <c r="H38" s="40">
        <v>37.476260000000003</v>
      </c>
      <c r="I38" s="41">
        <v>0</v>
      </c>
      <c r="J38" s="41">
        <v>1143.7</v>
      </c>
      <c r="K38" s="41">
        <v>3020.3</v>
      </c>
      <c r="L38" s="42">
        <f>H38+G38+F38+E38+D38+C38+I38+J38+K38</f>
        <v>4201.4762600000004</v>
      </c>
      <c r="M38" s="121" t="s">
        <v>13</v>
      </c>
      <c r="N38" s="269"/>
    </row>
    <row r="39" spans="1:14" s="7" customFormat="1" ht="147.75" customHeight="1" x14ac:dyDescent="0.25">
      <c r="A39" s="264"/>
      <c r="B39" s="237"/>
      <c r="C39" s="53">
        <v>0</v>
      </c>
      <c r="D39" s="36">
        <v>0</v>
      </c>
      <c r="E39" s="37">
        <v>0</v>
      </c>
      <c r="F39" s="38">
        <v>0</v>
      </c>
      <c r="G39" s="38">
        <v>0</v>
      </c>
      <c r="H39" s="51">
        <v>37476.26</v>
      </c>
      <c r="I39" s="41">
        <v>0</v>
      </c>
      <c r="J39" s="41">
        <v>35586.6</v>
      </c>
      <c r="K39" s="41">
        <v>0</v>
      </c>
      <c r="L39" s="36">
        <f t="shared" si="1"/>
        <v>73062.86</v>
      </c>
      <c r="M39" s="121" t="s">
        <v>9</v>
      </c>
      <c r="N39" s="269"/>
    </row>
    <row r="40" spans="1:14" s="7" customFormat="1" ht="80.25" customHeight="1" x14ac:dyDescent="0.25">
      <c r="A40" s="252" t="s">
        <v>44</v>
      </c>
      <c r="B40" s="194" t="s">
        <v>108</v>
      </c>
      <c r="C40" s="53">
        <v>0</v>
      </c>
      <c r="D40" s="36">
        <v>0</v>
      </c>
      <c r="E40" s="37">
        <v>0</v>
      </c>
      <c r="F40" s="38">
        <v>0</v>
      </c>
      <c r="G40" s="38">
        <v>120</v>
      </c>
      <c r="H40" s="51">
        <v>68.7</v>
      </c>
      <c r="I40" s="41">
        <v>68.7</v>
      </c>
      <c r="J40" s="41">
        <v>68.7</v>
      </c>
      <c r="K40" s="41">
        <v>68.7</v>
      </c>
      <c r="L40" s="36">
        <f t="shared" si="1"/>
        <v>394.79999999999995</v>
      </c>
      <c r="M40" s="121" t="s">
        <v>13</v>
      </c>
      <c r="N40" s="269"/>
    </row>
    <row r="41" spans="1:14" s="7" customFormat="1" ht="149.25" customHeight="1" x14ac:dyDescent="0.25">
      <c r="A41" s="228"/>
      <c r="B41" s="195"/>
      <c r="C41" s="53">
        <v>0</v>
      </c>
      <c r="D41" s="36">
        <v>0</v>
      </c>
      <c r="E41" s="37">
        <v>0</v>
      </c>
      <c r="F41" s="38">
        <v>0</v>
      </c>
      <c r="G41" s="38">
        <v>1232.5</v>
      </c>
      <c r="H41" s="51">
        <v>704.8</v>
      </c>
      <c r="I41" s="41">
        <v>704.5</v>
      </c>
      <c r="J41" s="41">
        <v>704.5</v>
      </c>
      <c r="K41" s="41">
        <v>704.5</v>
      </c>
      <c r="L41" s="36">
        <f t="shared" si="1"/>
        <v>4050.8</v>
      </c>
      <c r="M41" s="121" t="s">
        <v>9</v>
      </c>
      <c r="N41" s="269"/>
    </row>
    <row r="42" spans="1:14" s="7" customFormat="1" ht="82.5" customHeight="1" x14ac:dyDescent="0.25">
      <c r="A42" s="252" t="s">
        <v>46</v>
      </c>
      <c r="B42" s="194" t="s">
        <v>107</v>
      </c>
      <c r="C42" s="53">
        <v>0</v>
      </c>
      <c r="D42" s="36">
        <v>0</v>
      </c>
      <c r="E42" s="37">
        <v>0</v>
      </c>
      <c r="F42" s="38">
        <v>0</v>
      </c>
      <c r="G42" s="38">
        <v>0</v>
      </c>
      <c r="H42" s="51">
        <v>85.9</v>
      </c>
      <c r="I42" s="41">
        <v>85.9</v>
      </c>
      <c r="J42" s="41">
        <v>85.9</v>
      </c>
      <c r="K42" s="41">
        <v>85.9</v>
      </c>
      <c r="L42" s="36">
        <f t="shared" si="1"/>
        <v>343.6</v>
      </c>
      <c r="M42" s="121" t="s">
        <v>13</v>
      </c>
      <c r="N42" s="269"/>
    </row>
    <row r="43" spans="1:14" s="7" customFormat="1" ht="119.25" customHeight="1" x14ac:dyDescent="0.25">
      <c r="A43" s="264"/>
      <c r="B43" s="237"/>
      <c r="C43" s="53">
        <v>0</v>
      </c>
      <c r="D43" s="36">
        <v>0</v>
      </c>
      <c r="E43" s="37">
        <v>0</v>
      </c>
      <c r="F43" s="38">
        <v>0</v>
      </c>
      <c r="G43" s="38">
        <v>0</v>
      </c>
      <c r="H43" s="51">
        <v>879.4</v>
      </c>
      <c r="I43" s="41">
        <v>880.4</v>
      </c>
      <c r="J43" s="41">
        <v>880.4</v>
      </c>
      <c r="K43" s="41">
        <v>880.4</v>
      </c>
      <c r="L43" s="36">
        <f t="shared" si="1"/>
        <v>3520.6</v>
      </c>
      <c r="M43" s="121" t="s">
        <v>9</v>
      </c>
      <c r="N43" s="269"/>
    </row>
    <row r="44" spans="1:14" s="7" customFormat="1" ht="82.5" customHeight="1" x14ac:dyDescent="0.25">
      <c r="A44" s="252" t="s">
        <v>63</v>
      </c>
      <c r="B44" s="194" t="s">
        <v>47</v>
      </c>
      <c r="C44" s="53">
        <v>0</v>
      </c>
      <c r="D44" s="36">
        <v>0</v>
      </c>
      <c r="E44" s="37">
        <v>0</v>
      </c>
      <c r="F44" s="38">
        <v>0</v>
      </c>
      <c r="G44" s="38">
        <v>0</v>
      </c>
      <c r="H44" s="51">
        <v>0</v>
      </c>
      <c r="I44" s="41">
        <v>0</v>
      </c>
      <c r="J44" s="41">
        <v>0</v>
      </c>
      <c r="K44" s="41">
        <v>0</v>
      </c>
      <c r="L44" s="36">
        <f t="shared" si="1"/>
        <v>0</v>
      </c>
      <c r="M44" s="121" t="s">
        <v>13</v>
      </c>
      <c r="N44" s="58"/>
    </row>
    <row r="45" spans="1:14" s="7" customFormat="1" ht="82.5" customHeight="1" x14ac:dyDescent="0.25">
      <c r="A45" s="264"/>
      <c r="B45" s="237"/>
      <c r="C45" s="53">
        <v>0</v>
      </c>
      <c r="D45" s="36">
        <v>0</v>
      </c>
      <c r="E45" s="37">
        <v>0</v>
      </c>
      <c r="F45" s="38">
        <v>0</v>
      </c>
      <c r="G45" s="38">
        <v>0</v>
      </c>
      <c r="H45" s="51">
        <v>0</v>
      </c>
      <c r="I45" s="41">
        <v>0</v>
      </c>
      <c r="J45" s="41">
        <v>0</v>
      </c>
      <c r="K45" s="41">
        <v>0</v>
      </c>
      <c r="L45" s="36">
        <f t="shared" si="1"/>
        <v>0</v>
      </c>
      <c r="M45" s="121" t="s">
        <v>9</v>
      </c>
      <c r="N45" s="58"/>
    </row>
    <row r="46" spans="1:14" s="7" customFormat="1" ht="155.25" customHeight="1" x14ac:dyDescent="0.25">
      <c r="A46" s="55" t="s">
        <v>94</v>
      </c>
      <c r="B46" s="84" t="s">
        <v>103</v>
      </c>
      <c r="C46" s="53"/>
      <c r="D46" s="36"/>
      <c r="E46" s="37"/>
      <c r="F46" s="38"/>
      <c r="G46" s="38"/>
      <c r="H46" s="51">
        <v>1360.4</v>
      </c>
      <c r="I46" s="41">
        <v>1456</v>
      </c>
      <c r="J46" s="41">
        <v>1456</v>
      </c>
      <c r="K46" s="41">
        <v>1456</v>
      </c>
      <c r="L46" s="36">
        <f>H46+G46+F46+E46+D46+C46+I46+J46+K46</f>
        <v>5728.4</v>
      </c>
      <c r="M46" s="121" t="str">
        <f>M44</f>
        <v>Бюджет ЗГО</v>
      </c>
      <c r="N46" s="58"/>
    </row>
    <row r="47" spans="1:14" s="7" customFormat="1" ht="148.5" customHeight="1" x14ac:dyDescent="0.25">
      <c r="A47" s="55" t="s">
        <v>95</v>
      </c>
      <c r="B47" s="84" t="s">
        <v>98</v>
      </c>
      <c r="C47" s="53"/>
      <c r="D47" s="36"/>
      <c r="E47" s="37"/>
      <c r="F47" s="38"/>
      <c r="G47" s="38"/>
      <c r="H47" s="51">
        <v>10639.274138000001</v>
      </c>
      <c r="I47" s="41">
        <f>7045.214+2008.26</f>
        <v>9053.4740000000002</v>
      </c>
      <c r="J47" s="41">
        <v>6999.2</v>
      </c>
      <c r="K47" s="41">
        <v>6999.2</v>
      </c>
      <c r="L47" s="36">
        <f>H47+I47+J47+K47</f>
        <v>33691.148138000004</v>
      </c>
      <c r="M47" s="121" t="s">
        <v>13</v>
      </c>
      <c r="N47" s="58"/>
    </row>
    <row r="48" spans="1:14" s="7" customFormat="1" ht="82.5" customHeight="1" x14ac:dyDescent="0.25">
      <c r="A48" s="55" t="s">
        <v>96</v>
      </c>
      <c r="B48" s="84" t="s">
        <v>102</v>
      </c>
      <c r="C48" s="53"/>
      <c r="D48" s="36"/>
      <c r="E48" s="37"/>
      <c r="F48" s="38"/>
      <c r="G48" s="38"/>
      <c r="H48" s="51">
        <v>3000</v>
      </c>
      <c r="I48" s="41">
        <v>6000</v>
      </c>
      <c r="J48" s="41">
        <v>3000</v>
      </c>
      <c r="K48" s="41">
        <v>3000</v>
      </c>
      <c r="L48" s="36">
        <f>H48+I48+J48+K48</f>
        <v>15000</v>
      </c>
      <c r="M48" s="121" t="s">
        <v>13</v>
      </c>
      <c r="N48" s="58"/>
    </row>
    <row r="49" spans="1:16" s="7" customFormat="1" ht="168" x14ac:dyDescent="0.25">
      <c r="A49" s="55" t="s">
        <v>97</v>
      </c>
      <c r="B49" s="84" t="s">
        <v>100</v>
      </c>
      <c r="C49" s="53"/>
      <c r="D49" s="36"/>
      <c r="E49" s="37"/>
      <c r="F49" s="38"/>
      <c r="G49" s="38"/>
      <c r="H49" s="51">
        <f>6720.39872-H50</f>
        <v>4633.2517800000005</v>
      </c>
      <c r="I49" s="41">
        <v>3909.6860000000001</v>
      </c>
      <c r="J49" s="41">
        <v>1226.5</v>
      </c>
      <c r="K49" s="41">
        <v>1226.5</v>
      </c>
      <c r="L49" s="36">
        <f>H49+I49+J49+K49</f>
        <v>10995.93778</v>
      </c>
      <c r="M49" s="121" t="s">
        <v>13</v>
      </c>
      <c r="N49" s="58"/>
    </row>
    <row r="50" spans="1:16" s="7" customFormat="1" ht="120" x14ac:dyDescent="0.25">
      <c r="A50" s="55" t="s">
        <v>99</v>
      </c>
      <c r="B50" s="84" t="s">
        <v>104</v>
      </c>
      <c r="C50" s="53"/>
      <c r="D50" s="36"/>
      <c r="E50" s="37"/>
      <c r="F50" s="38"/>
      <c r="G50" s="38"/>
      <c r="H50" s="51">
        <v>2087.1469400000001</v>
      </c>
      <c r="I50" s="41">
        <v>1893.95</v>
      </c>
      <c r="J50" s="41">
        <v>0</v>
      </c>
      <c r="K50" s="41">
        <v>0</v>
      </c>
      <c r="L50" s="36">
        <f t="shared" ref="L50" si="2">H50+I50+J50+K50</f>
        <v>3981.0969400000004</v>
      </c>
      <c r="M50" s="121" t="s">
        <v>13</v>
      </c>
      <c r="N50" s="58"/>
    </row>
    <row r="51" spans="1:16" s="7" customFormat="1" ht="192" x14ac:dyDescent="0.25">
      <c r="A51" s="55" t="s">
        <v>121</v>
      </c>
      <c r="B51" s="84" t="s">
        <v>122</v>
      </c>
      <c r="C51" s="53"/>
      <c r="D51" s="36"/>
      <c r="E51" s="37"/>
      <c r="F51" s="38"/>
      <c r="G51" s="38"/>
      <c r="H51" s="51">
        <v>0</v>
      </c>
      <c r="I51" s="41">
        <v>560</v>
      </c>
      <c r="J51" s="41">
        <v>0</v>
      </c>
      <c r="K51" s="41">
        <v>0</v>
      </c>
      <c r="L51" s="36">
        <f>H51+J51+I51+K51</f>
        <v>560</v>
      </c>
      <c r="M51" s="121" t="str">
        <f>M50</f>
        <v>Бюджет ЗГО</v>
      </c>
      <c r="N51" s="58"/>
    </row>
    <row r="52" spans="1:16" s="7" customFormat="1" ht="120" x14ac:dyDescent="0.25">
      <c r="A52" s="152" t="s">
        <v>123</v>
      </c>
      <c r="B52" s="84" t="s">
        <v>101</v>
      </c>
      <c r="C52" s="53"/>
      <c r="D52" s="36"/>
      <c r="E52" s="37"/>
      <c r="F52" s="38"/>
      <c r="G52" s="38"/>
      <c r="H52" s="51">
        <f>3831.37429+0.00024</f>
        <v>3831.37453</v>
      </c>
      <c r="I52" s="41">
        <v>5213</v>
      </c>
      <c r="J52" s="41">
        <v>3411.6</v>
      </c>
      <c r="K52" s="41">
        <v>3411.6</v>
      </c>
      <c r="L52" s="36">
        <f>H52+I52+J52+K52</f>
        <v>15867.574530000002</v>
      </c>
      <c r="M52" s="156" t="str">
        <f>M51</f>
        <v>Бюджет ЗГО</v>
      </c>
      <c r="N52" s="251"/>
    </row>
    <row r="53" spans="1:16" s="7" customFormat="1" ht="24.75" x14ac:dyDescent="0.4">
      <c r="A53" s="133"/>
      <c r="B53" s="150"/>
      <c r="C53" s="53"/>
      <c r="D53" s="36"/>
      <c r="E53" s="37"/>
      <c r="F53" s="38"/>
      <c r="G53" s="38"/>
      <c r="H53" s="51"/>
      <c r="I53" s="155"/>
      <c r="J53" s="41"/>
      <c r="K53" s="41"/>
      <c r="L53" s="36"/>
      <c r="M53" s="121"/>
      <c r="N53" s="251"/>
    </row>
    <row r="54" spans="1:16" s="7" customFormat="1" ht="24" x14ac:dyDescent="0.25">
      <c r="A54" s="252" t="s">
        <v>35</v>
      </c>
      <c r="B54" s="254" t="s">
        <v>36</v>
      </c>
      <c r="C54" s="53">
        <v>0</v>
      </c>
      <c r="D54" s="36">
        <v>0</v>
      </c>
      <c r="E54" s="37">
        <v>0</v>
      </c>
      <c r="F54" s="38">
        <v>500</v>
      </c>
      <c r="G54" s="38">
        <v>0</v>
      </c>
      <c r="H54" s="51">
        <v>0</v>
      </c>
      <c r="I54" s="41">
        <v>0</v>
      </c>
      <c r="J54" s="41">
        <v>0</v>
      </c>
      <c r="K54" s="41">
        <v>0</v>
      </c>
      <c r="L54" s="36">
        <f t="shared" si="1"/>
        <v>500</v>
      </c>
      <c r="M54" s="121" t="s">
        <v>13</v>
      </c>
      <c r="N54" s="251"/>
    </row>
    <row r="55" spans="1:16" s="7" customFormat="1" ht="66" customHeight="1" x14ac:dyDescent="0.25">
      <c r="A55" s="253"/>
      <c r="B55" s="251"/>
      <c r="C55" s="53">
        <v>0</v>
      </c>
      <c r="D55" s="36">
        <v>0</v>
      </c>
      <c r="E55" s="37">
        <v>0</v>
      </c>
      <c r="F55" s="38">
        <v>918.4</v>
      </c>
      <c r="G55" s="38">
        <v>0</v>
      </c>
      <c r="H55" s="51">
        <v>0</v>
      </c>
      <c r="I55" s="41">
        <v>0</v>
      </c>
      <c r="J55" s="41">
        <v>0</v>
      </c>
      <c r="K55" s="41">
        <v>0</v>
      </c>
      <c r="L55" s="36">
        <f t="shared" si="1"/>
        <v>918.4</v>
      </c>
      <c r="M55" s="121" t="s">
        <v>9</v>
      </c>
      <c r="N55" s="139"/>
    </row>
    <row r="56" spans="1:16" s="7" customFormat="1" ht="159.75" customHeight="1" x14ac:dyDescent="0.25">
      <c r="A56" s="228"/>
      <c r="B56" s="255"/>
      <c r="C56" s="53">
        <v>0</v>
      </c>
      <c r="D56" s="36">
        <v>0</v>
      </c>
      <c r="E56" s="37">
        <v>0</v>
      </c>
      <c r="F56" s="38">
        <v>3915</v>
      </c>
      <c r="G56" s="38">
        <v>0</v>
      </c>
      <c r="H56" s="51">
        <v>0</v>
      </c>
      <c r="I56" s="41">
        <v>0</v>
      </c>
      <c r="J56" s="41">
        <v>0</v>
      </c>
      <c r="K56" s="41">
        <v>0</v>
      </c>
      <c r="L56" s="36">
        <f t="shared" si="1"/>
        <v>3915</v>
      </c>
      <c r="M56" s="121" t="s">
        <v>10</v>
      </c>
      <c r="N56" s="139"/>
      <c r="P56" s="8"/>
    </row>
    <row r="57" spans="1:16" s="7" customFormat="1" ht="247.5" customHeight="1" x14ac:dyDescent="0.25">
      <c r="A57" s="134"/>
      <c r="B57" s="136" t="s">
        <v>93</v>
      </c>
      <c r="C57" s="53">
        <f>C54+C55+C56</f>
        <v>0</v>
      </c>
      <c r="D57" s="53">
        <f t="shared" ref="D57:L57" si="3">D54+D55+D56</f>
        <v>0</v>
      </c>
      <c r="E57" s="53">
        <f t="shared" si="3"/>
        <v>0</v>
      </c>
      <c r="F57" s="53">
        <f t="shared" si="3"/>
        <v>5333.4</v>
      </c>
      <c r="G57" s="53">
        <f t="shared" si="3"/>
        <v>0</v>
      </c>
      <c r="H57" s="56">
        <f t="shared" si="3"/>
        <v>0</v>
      </c>
      <c r="I57" s="56">
        <f t="shared" si="3"/>
        <v>0</v>
      </c>
      <c r="J57" s="56">
        <f t="shared" si="3"/>
        <v>0</v>
      </c>
      <c r="K57" s="56">
        <f t="shared" si="3"/>
        <v>0</v>
      </c>
      <c r="L57" s="53">
        <f t="shared" si="3"/>
        <v>5333.4</v>
      </c>
      <c r="M57" s="151"/>
      <c r="N57" s="139"/>
      <c r="P57" s="8"/>
    </row>
    <row r="58" spans="1:16" s="7" customFormat="1" ht="86.25" customHeight="1" x14ac:dyDescent="0.25">
      <c r="A58" s="258" t="s">
        <v>37</v>
      </c>
      <c r="B58" s="194" t="s">
        <v>60</v>
      </c>
      <c r="C58" s="53">
        <v>0</v>
      </c>
      <c r="D58" s="36">
        <v>0</v>
      </c>
      <c r="E58" s="37">
        <v>0</v>
      </c>
      <c r="F58" s="38">
        <v>0</v>
      </c>
      <c r="G58" s="38">
        <f>G62+G65</f>
        <v>1060</v>
      </c>
      <c r="H58" s="51">
        <f>H62+H65+H68</f>
        <v>235.3</v>
      </c>
      <c r="I58" s="41">
        <f>I62+I65</f>
        <v>41.400000000000006</v>
      </c>
      <c r="J58" s="41">
        <f t="shared" ref="J58" si="4">J62+J65</f>
        <v>10.8</v>
      </c>
      <c r="K58" s="41">
        <f>K62+K65</f>
        <v>12.2</v>
      </c>
      <c r="L58" s="36">
        <f>H58+G58+F58+E58+D58+C58+I58+J58+K58</f>
        <v>1359.7</v>
      </c>
      <c r="M58" s="151" t="s">
        <v>13</v>
      </c>
      <c r="N58" s="139"/>
      <c r="P58" s="8"/>
    </row>
    <row r="59" spans="1:16" s="7" customFormat="1" ht="86.25" customHeight="1" x14ac:dyDescent="0.25">
      <c r="A59" s="259"/>
      <c r="B59" s="260"/>
      <c r="C59" s="53">
        <v>0</v>
      </c>
      <c r="D59" s="36">
        <v>0</v>
      </c>
      <c r="E59" s="37">
        <v>0</v>
      </c>
      <c r="F59" s="38">
        <v>0</v>
      </c>
      <c r="G59" s="38">
        <f>G63+G66</f>
        <v>1925.8000000000002</v>
      </c>
      <c r="H59" s="51">
        <f>H63+H66+H69</f>
        <v>1057</v>
      </c>
      <c r="I59" s="41">
        <f>I63+I66</f>
        <v>788.22</v>
      </c>
      <c r="J59" s="41">
        <f>724.9-26.4</f>
        <v>698.5</v>
      </c>
      <c r="K59" s="41">
        <f>724.9+86.7</f>
        <v>811.6</v>
      </c>
      <c r="L59" s="36">
        <f t="shared" si="1"/>
        <v>5281.1200000000008</v>
      </c>
      <c r="M59" s="151" t="s">
        <v>9</v>
      </c>
      <c r="N59" s="92"/>
      <c r="P59" s="8"/>
    </row>
    <row r="60" spans="1:16" s="7" customFormat="1" ht="150" customHeight="1" x14ac:dyDescent="0.25">
      <c r="A60" s="259"/>
      <c r="B60" s="195"/>
      <c r="C60" s="53">
        <v>0</v>
      </c>
      <c r="D60" s="36">
        <v>0</v>
      </c>
      <c r="E60" s="37">
        <v>0</v>
      </c>
      <c r="F60" s="38">
        <v>0</v>
      </c>
      <c r="G60" s="38">
        <f>G64+G67</f>
        <v>28768.9</v>
      </c>
      <c r="H60" s="51">
        <f>H64+H67+H70</f>
        <v>20950.3</v>
      </c>
      <c r="I60" s="41">
        <f>I67+I64</f>
        <v>3209.08</v>
      </c>
      <c r="J60" s="41">
        <v>2627.5</v>
      </c>
      <c r="K60" s="41">
        <v>3053.1</v>
      </c>
      <c r="L60" s="36">
        <f t="shared" si="1"/>
        <v>58608.88</v>
      </c>
      <c r="M60" s="151" t="s">
        <v>10</v>
      </c>
      <c r="N60" s="58"/>
      <c r="P60" s="8"/>
    </row>
    <row r="61" spans="1:16" s="6" customFormat="1" ht="339" customHeight="1" x14ac:dyDescent="0.25">
      <c r="A61" s="57"/>
      <c r="B61" s="137" t="s">
        <v>83</v>
      </c>
      <c r="C61" s="37">
        <f t="shared" ref="C61:H61" si="5">C58+C59+C60</f>
        <v>0</v>
      </c>
      <c r="D61" s="37">
        <f t="shared" si="5"/>
        <v>0</v>
      </c>
      <c r="E61" s="37">
        <f t="shared" si="5"/>
        <v>0</v>
      </c>
      <c r="F61" s="37">
        <f t="shared" si="5"/>
        <v>0</v>
      </c>
      <c r="G61" s="37">
        <f t="shared" si="5"/>
        <v>31754.7</v>
      </c>
      <c r="H61" s="41">
        <f t="shared" si="5"/>
        <v>22242.6</v>
      </c>
      <c r="I61" s="41">
        <f>I58+I59+I60</f>
        <v>4038.7</v>
      </c>
      <c r="J61" s="41">
        <f t="shared" ref="J61:K61" si="6">J58+J59+J60</f>
        <v>3336.8</v>
      </c>
      <c r="K61" s="41">
        <f t="shared" si="6"/>
        <v>3876.9</v>
      </c>
      <c r="L61" s="36">
        <f>H61+G61+F61+E61+D61+C61+I61+J61+K61</f>
        <v>65249.700000000004</v>
      </c>
      <c r="M61" s="151"/>
      <c r="N61" s="58"/>
      <c r="P61" s="17"/>
    </row>
    <row r="62" spans="1:16" s="7" customFormat="1" ht="118.5" customHeight="1" x14ac:dyDescent="0.25">
      <c r="A62" s="227" t="s">
        <v>38</v>
      </c>
      <c r="B62" s="194" t="s">
        <v>42</v>
      </c>
      <c r="C62" s="53">
        <v>0</v>
      </c>
      <c r="D62" s="36">
        <v>0</v>
      </c>
      <c r="E62" s="37">
        <v>0</v>
      </c>
      <c r="F62" s="38">
        <v>0</v>
      </c>
      <c r="G62" s="38">
        <v>920</v>
      </c>
      <c r="H62" s="51">
        <v>0</v>
      </c>
      <c r="I62" s="41">
        <v>30.1</v>
      </c>
      <c r="J62" s="41">
        <v>0</v>
      </c>
      <c r="K62" s="41">
        <v>0</v>
      </c>
      <c r="L62" s="36">
        <f>H62+G62+F62+E62+D62+C62+I62+J62+K62</f>
        <v>950.1</v>
      </c>
      <c r="M62" s="151" t="s">
        <v>13</v>
      </c>
      <c r="N62" s="58"/>
    </row>
    <row r="63" spans="1:16" s="7" customFormat="1" ht="72.75" customHeight="1" x14ac:dyDescent="0.25">
      <c r="A63" s="261"/>
      <c r="B63" s="260"/>
      <c r="C63" s="53">
        <v>0</v>
      </c>
      <c r="D63" s="36">
        <v>0</v>
      </c>
      <c r="E63" s="37">
        <v>0</v>
      </c>
      <c r="F63" s="38">
        <v>0</v>
      </c>
      <c r="G63" s="38">
        <v>1041.7</v>
      </c>
      <c r="H63" s="51">
        <v>0</v>
      </c>
      <c r="I63" s="41">
        <v>12</v>
      </c>
      <c r="J63" s="41">
        <v>0</v>
      </c>
      <c r="K63" s="41">
        <v>0</v>
      </c>
      <c r="L63" s="36">
        <f t="shared" si="1"/>
        <v>1053.7</v>
      </c>
      <c r="M63" s="151" t="s">
        <v>9</v>
      </c>
      <c r="N63" s="58"/>
    </row>
    <row r="64" spans="1:16" s="7" customFormat="1" ht="39" customHeight="1" x14ac:dyDescent="0.25">
      <c r="A64" s="262"/>
      <c r="B64" s="195"/>
      <c r="C64" s="53">
        <v>0</v>
      </c>
      <c r="D64" s="36">
        <v>0</v>
      </c>
      <c r="E64" s="37">
        <v>0</v>
      </c>
      <c r="F64" s="38">
        <v>0</v>
      </c>
      <c r="G64" s="38">
        <v>25000</v>
      </c>
      <c r="H64" s="51">
        <v>0</v>
      </c>
      <c r="I64" s="41">
        <v>289</v>
      </c>
      <c r="J64" s="41">
        <v>0</v>
      </c>
      <c r="K64" s="41">
        <v>0</v>
      </c>
      <c r="L64" s="36">
        <f t="shared" si="1"/>
        <v>25289</v>
      </c>
      <c r="M64" s="151" t="s">
        <v>10</v>
      </c>
      <c r="N64" s="58"/>
    </row>
    <row r="65" spans="1:14" s="7" customFormat="1" ht="56.25" customHeight="1" x14ac:dyDescent="0.25">
      <c r="A65" s="227" t="s">
        <v>39</v>
      </c>
      <c r="B65" s="265" t="s">
        <v>40</v>
      </c>
      <c r="C65" s="53">
        <v>0</v>
      </c>
      <c r="D65" s="36">
        <v>0</v>
      </c>
      <c r="E65" s="37">
        <v>0</v>
      </c>
      <c r="F65" s="38">
        <v>0</v>
      </c>
      <c r="G65" s="38">
        <v>140</v>
      </c>
      <c r="H65" s="51">
        <v>35.299999999999997</v>
      </c>
      <c r="I65" s="41">
        <v>11.3</v>
      </c>
      <c r="J65" s="41">
        <v>10.8</v>
      </c>
      <c r="K65" s="41">
        <v>12.2</v>
      </c>
      <c r="L65" s="36">
        <f>H65+G65+F65+E65+D65+C65+I65+J65+K65</f>
        <v>209.60000000000002</v>
      </c>
      <c r="M65" s="151" t="s">
        <v>13</v>
      </c>
      <c r="N65" s="58"/>
    </row>
    <row r="66" spans="1:14" s="7" customFormat="1" ht="37.5" customHeight="1" x14ac:dyDescent="0.25">
      <c r="A66" s="263"/>
      <c r="B66" s="260"/>
      <c r="C66" s="53">
        <v>0</v>
      </c>
      <c r="D66" s="36">
        <v>0</v>
      </c>
      <c r="E66" s="37">
        <v>0</v>
      </c>
      <c r="F66" s="38">
        <v>0</v>
      </c>
      <c r="G66" s="38">
        <v>884.1</v>
      </c>
      <c r="H66" s="51">
        <v>223</v>
      </c>
      <c r="I66" s="41">
        <v>776.22</v>
      </c>
      <c r="J66" s="41">
        <v>724.9</v>
      </c>
      <c r="K66" s="41">
        <v>724.9</v>
      </c>
      <c r="L66" s="36">
        <f t="shared" si="1"/>
        <v>3333.12</v>
      </c>
      <c r="M66" s="121" t="s">
        <v>9</v>
      </c>
      <c r="N66" s="58"/>
    </row>
    <row r="67" spans="1:14" s="7" customFormat="1" ht="107.25" customHeight="1" x14ac:dyDescent="0.25">
      <c r="A67" s="264"/>
      <c r="B67" s="195"/>
      <c r="C67" s="53">
        <v>0</v>
      </c>
      <c r="D67" s="36">
        <v>0</v>
      </c>
      <c r="E67" s="37">
        <v>0</v>
      </c>
      <c r="F67" s="38">
        <v>0</v>
      </c>
      <c r="G67" s="38">
        <v>3768.9</v>
      </c>
      <c r="H67" s="51">
        <v>950.3</v>
      </c>
      <c r="I67" s="41">
        <v>2920.08</v>
      </c>
      <c r="J67" s="41">
        <v>2627.5</v>
      </c>
      <c r="K67" s="41">
        <v>3053.1</v>
      </c>
      <c r="L67" s="36">
        <f t="shared" si="1"/>
        <v>13319.88</v>
      </c>
      <c r="M67" s="121" t="s">
        <v>10</v>
      </c>
      <c r="N67" s="58"/>
    </row>
    <row r="68" spans="1:14" s="7" customFormat="1" ht="37.5" customHeight="1" x14ac:dyDescent="0.25">
      <c r="A68" s="227" t="s">
        <v>57</v>
      </c>
      <c r="B68" s="194" t="s">
        <v>56</v>
      </c>
      <c r="C68" s="53">
        <v>0</v>
      </c>
      <c r="D68" s="36">
        <v>0</v>
      </c>
      <c r="E68" s="37">
        <v>0</v>
      </c>
      <c r="F68" s="38">
        <v>0</v>
      </c>
      <c r="G68" s="38">
        <v>0</v>
      </c>
      <c r="H68" s="51">
        <v>200</v>
      </c>
      <c r="I68" s="41">
        <v>0</v>
      </c>
      <c r="J68" s="41">
        <v>0</v>
      </c>
      <c r="K68" s="41">
        <v>0</v>
      </c>
      <c r="L68" s="36">
        <f t="shared" si="1"/>
        <v>200</v>
      </c>
      <c r="M68" s="121" t="s">
        <v>13</v>
      </c>
      <c r="N68" s="58"/>
    </row>
    <row r="69" spans="1:14" s="7" customFormat="1" ht="37.5" customHeight="1" x14ac:dyDescent="0.25">
      <c r="A69" s="263"/>
      <c r="B69" s="260"/>
      <c r="C69" s="53">
        <v>0</v>
      </c>
      <c r="D69" s="36">
        <v>0</v>
      </c>
      <c r="E69" s="37">
        <v>0</v>
      </c>
      <c r="F69" s="38">
        <v>0</v>
      </c>
      <c r="G69" s="38">
        <v>0</v>
      </c>
      <c r="H69" s="51">
        <v>834</v>
      </c>
      <c r="I69" s="41">
        <v>0</v>
      </c>
      <c r="J69" s="41">
        <v>0</v>
      </c>
      <c r="K69" s="41">
        <v>0</v>
      </c>
      <c r="L69" s="36">
        <f t="shared" si="1"/>
        <v>834</v>
      </c>
      <c r="M69" s="121" t="s">
        <v>9</v>
      </c>
      <c r="N69" s="219" t="s">
        <v>111</v>
      </c>
    </row>
    <row r="70" spans="1:14" s="7" customFormat="1" ht="404.25" customHeight="1" x14ac:dyDescent="0.25">
      <c r="A70" s="264"/>
      <c r="B70" s="195"/>
      <c r="C70" s="53">
        <v>0</v>
      </c>
      <c r="D70" s="36">
        <v>0</v>
      </c>
      <c r="E70" s="37">
        <v>0</v>
      </c>
      <c r="F70" s="38">
        <v>0</v>
      </c>
      <c r="G70" s="38">
        <v>0</v>
      </c>
      <c r="H70" s="51">
        <v>20000</v>
      </c>
      <c r="I70" s="41">
        <v>0</v>
      </c>
      <c r="J70" s="41">
        <v>0</v>
      </c>
      <c r="K70" s="41">
        <v>0</v>
      </c>
      <c r="L70" s="36">
        <f t="shared" si="1"/>
        <v>20000</v>
      </c>
      <c r="M70" s="121" t="s">
        <v>10</v>
      </c>
      <c r="N70" s="237"/>
    </row>
    <row r="71" spans="1:14" s="7" customFormat="1" ht="264" customHeight="1" x14ac:dyDescent="0.25">
      <c r="A71" s="217">
        <v>4</v>
      </c>
      <c r="B71" s="266" t="s">
        <v>61</v>
      </c>
      <c r="C71" s="35">
        <v>3610.0189999999998</v>
      </c>
      <c r="D71" s="59">
        <v>5097.8999999999996</v>
      </c>
      <c r="E71" s="60">
        <v>5477.8</v>
      </c>
      <c r="F71" s="61">
        <v>5588.1</v>
      </c>
      <c r="G71" s="61">
        <v>5672.3</v>
      </c>
      <c r="H71" s="62">
        <v>5843.2</v>
      </c>
      <c r="I71" s="63">
        <f>5920.7+971.8</f>
        <v>6892.5</v>
      </c>
      <c r="J71" s="63">
        <v>5613.4</v>
      </c>
      <c r="K71" s="63">
        <v>5613.4</v>
      </c>
      <c r="L71" s="36">
        <f t="shared" si="1"/>
        <v>49408.618999999999</v>
      </c>
      <c r="M71" s="121" t="s">
        <v>13</v>
      </c>
      <c r="N71" s="103" t="s">
        <v>78</v>
      </c>
    </row>
    <row r="72" spans="1:14" s="7" customFormat="1" ht="105" customHeight="1" x14ac:dyDescent="0.25">
      <c r="A72" s="264"/>
      <c r="B72" s="267"/>
      <c r="C72" s="52">
        <v>1084.6310000000001</v>
      </c>
      <c r="D72" s="59">
        <v>0</v>
      </c>
      <c r="E72" s="60">
        <v>0</v>
      </c>
      <c r="F72" s="61">
        <v>0</v>
      </c>
      <c r="G72" s="61">
        <v>0</v>
      </c>
      <c r="H72" s="62">
        <v>0</v>
      </c>
      <c r="I72" s="63">
        <v>0</v>
      </c>
      <c r="J72" s="63">
        <v>0</v>
      </c>
      <c r="K72" s="63">
        <v>0</v>
      </c>
      <c r="L72" s="36">
        <f t="shared" si="1"/>
        <v>1084.6310000000001</v>
      </c>
      <c r="M72" s="121" t="s">
        <v>9</v>
      </c>
      <c r="N72" s="112"/>
    </row>
    <row r="73" spans="1:14" s="7" customFormat="1" ht="360.75" customHeight="1" x14ac:dyDescent="0.35">
      <c r="A73" s="55" t="s">
        <v>49</v>
      </c>
      <c r="B73" s="86" t="s">
        <v>62</v>
      </c>
      <c r="C73" s="52">
        <v>0</v>
      </c>
      <c r="D73" s="59">
        <v>0</v>
      </c>
      <c r="E73" s="60">
        <v>0</v>
      </c>
      <c r="F73" s="61">
        <v>0</v>
      </c>
      <c r="G73" s="61">
        <v>566.82600000000002</v>
      </c>
      <c r="H73" s="62">
        <v>0</v>
      </c>
      <c r="I73" s="63">
        <v>0</v>
      </c>
      <c r="J73" s="63">
        <v>0</v>
      </c>
      <c r="K73" s="63">
        <v>0</v>
      </c>
      <c r="L73" s="36">
        <f t="shared" si="1"/>
        <v>566.82600000000002</v>
      </c>
      <c r="M73" s="121" t="s">
        <v>13</v>
      </c>
      <c r="N73" s="110"/>
    </row>
    <row r="74" spans="1:14" s="10" customFormat="1" ht="97.5" customHeight="1" x14ac:dyDescent="0.35">
      <c r="A74" s="256" t="s">
        <v>22</v>
      </c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94"/>
    </row>
    <row r="75" spans="1:14" s="10" customFormat="1" ht="42.75" customHeight="1" x14ac:dyDescent="0.35">
      <c r="A75" s="210" t="s">
        <v>51</v>
      </c>
      <c r="B75" s="211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41"/>
      <c r="N75" s="219" t="s">
        <v>52</v>
      </c>
    </row>
    <row r="76" spans="1:14" s="7" customFormat="1" ht="144.75" customHeight="1" x14ac:dyDescent="0.25">
      <c r="A76" s="113">
        <v>6</v>
      </c>
      <c r="B76" s="136" t="s">
        <v>120</v>
      </c>
      <c r="C76" s="53">
        <f>C77+C80+C81+C82+C83+C84+C85+C86</f>
        <v>55116.245999999999</v>
      </c>
      <c r="D76" s="53">
        <f t="shared" ref="D76:H76" si="7">D77+D80+D81+D82+D83+D84+D85+D86</f>
        <v>286078.68</v>
      </c>
      <c r="E76" s="53">
        <f t="shared" si="7"/>
        <v>78878.400000000009</v>
      </c>
      <c r="F76" s="53">
        <f t="shared" si="7"/>
        <v>16700.599999999999</v>
      </c>
      <c r="G76" s="53">
        <f t="shared" si="7"/>
        <v>7423.38</v>
      </c>
      <c r="H76" s="56">
        <f t="shared" si="7"/>
        <v>6478.2</v>
      </c>
      <c r="I76" s="149">
        <f>I77+I85</f>
        <v>2518.1999999999998</v>
      </c>
      <c r="J76" s="149">
        <v>0</v>
      </c>
      <c r="K76" s="149">
        <v>0</v>
      </c>
      <c r="L76" s="142">
        <f>G76+F76+E76+D76+C76+I76+J76+H76+K76</f>
        <v>453193.70600000001</v>
      </c>
      <c r="M76" s="123"/>
      <c r="N76" s="238"/>
    </row>
    <row r="77" spans="1:14" s="7" customFormat="1" ht="15" x14ac:dyDescent="0.25">
      <c r="A77" s="192" t="s">
        <v>65</v>
      </c>
      <c r="B77" s="219" t="s">
        <v>23</v>
      </c>
      <c r="C77" s="233">
        <v>25116.245999999999</v>
      </c>
      <c r="D77" s="233">
        <v>500</v>
      </c>
      <c r="E77" s="242">
        <v>1065</v>
      </c>
      <c r="F77" s="245">
        <v>15700.6</v>
      </c>
      <c r="G77" s="245">
        <v>0</v>
      </c>
      <c r="H77" s="248">
        <v>2278.1999999999998</v>
      </c>
      <c r="I77" s="230">
        <v>1828.2</v>
      </c>
      <c r="J77" s="230">
        <v>0</v>
      </c>
      <c r="K77" s="230">
        <v>0</v>
      </c>
      <c r="L77" s="233">
        <f t="shared" ref="L77" si="8">G77+F77+E77+D77+C77+I77+J77+H77+K77</f>
        <v>46488.245999999992</v>
      </c>
      <c r="M77" s="206" t="s">
        <v>13</v>
      </c>
      <c r="N77" s="238"/>
    </row>
    <row r="78" spans="1:14" s="7" customFormat="1" ht="15" x14ac:dyDescent="0.25">
      <c r="A78" s="239"/>
      <c r="B78" s="238"/>
      <c r="C78" s="240"/>
      <c r="D78" s="240"/>
      <c r="E78" s="243"/>
      <c r="F78" s="246"/>
      <c r="G78" s="246"/>
      <c r="H78" s="249"/>
      <c r="I78" s="231"/>
      <c r="J78" s="231"/>
      <c r="K78" s="231"/>
      <c r="L78" s="234"/>
      <c r="M78" s="236"/>
      <c r="N78" s="238"/>
    </row>
    <row r="79" spans="1:14" s="7" customFormat="1" ht="15" x14ac:dyDescent="0.25">
      <c r="A79" s="239"/>
      <c r="B79" s="238"/>
      <c r="C79" s="241"/>
      <c r="D79" s="241"/>
      <c r="E79" s="244"/>
      <c r="F79" s="247"/>
      <c r="G79" s="247"/>
      <c r="H79" s="250"/>
      <c r="I79" s="232"/>
      <c r="J79" s="232"/>
      <c r="K79" s="232"/>
      <c r="L79" s="235"/>
      <c r="M79" s="207"/>
      <c r="N79" s="238"/>
    </row>
    <row r="80" spans="1:14" s="7" customFormat="1" ht="120" customHeight="1" x14ac:dyDescent="0.25">
      <c r="A80" s="228"/>
      <c r="B80" s="195"/>
      <c r="C80" s="64">
        <v>30000</v>
      </c>
      <c r="D80" s="142">
        <v>284174.62</v>
      </c>
      <c r="E80" s="143">
        <v>73426.27</v>
      </c>
      <c r="F80" s="144">
        <v>0</v>
      </c>
      <c r="G80" s="144">
        <v>0</v>
      </c>
      <c r="H80" s="146">
        <v>0</v>
      </c>
      <c r="I80" s="149">
        <v>0</v>
      </c>
      <c r="J80" s="149">
        <v>0</v>
      </c>
      <c r="K80" s="149">
        <v>0</v>
      </c>
      <c r="L80" s="142">
        <f>G80+F80+E80+D80+C80+I80+J80+H80+K80</f>
        <v>387600.89</v>
      </c>
      <c r="M80" s="123" t="s">
        <v>9</v>
      </c>
      <c r="N80" s="238"/>
    </row>
    <row r="81" spans="1:17" s="7" customFormat="1" ht="168" x14ac:dyDescent="0.25">
      <c r="A81" s="135" t="s">
        <v>66</v>
      </c>
      <c r="B81" s="136" t="s">
        <v>24</v>
      </c>
      <c r="C81" s="53">
        <v>0</v>
      </c>
      <c r="D81" s="142">
        <v>934.5</v>
      </c>
      <c r="E81" s="143">
        <v>3387.13</v>
      </c>
      <c r="F81" s="144">
        <v>0</v>
      </c>
      <c r="G81" s="144">
        <v>0</v>
      </c>
      <c r="H81" s="146">
        <v>0</v>
      </c>
      <c r="I81" s="149">
        <v>0</v>
      </c>
      <c r="J81" s="149">
        <v>0</v>
      </c>
      <c r="K81" s="149">
        <v>0</v>
      </c>
      <c r="L81" s="142">
        <f>G81+F81+E81+D81+C81+I81+J81+H81+K81</f>
        <v>4321.63</v>
      </c>
      <c r="M81" s="123" t="s">
        <v>13</v>
      </c>
      <c r="N81" s="123"/>
    </row>
    <row r="82" spans="1:17" s="7" customFormat="1" ht="77.25" customHeight="1" x14ac:dyDescent="0.25">
      <c r="A82" s="135" t="s">
        <v>68</v>
      </c>
      <c r="B82" s="136" t="s">
        <v>67</v>
      </c>
      <c r="C82" s="53">
        <v>0</v>
      </c>
      <c r="D82" s="142">
        <v>469.56</v>
      </c>
      <c r="E82" s="143">
        <v>0</v>
      </c>
      <c r="F82" s="144">
        <v>0</v>
      </c>
      <c r="G82" s="144">
        <v>887.38</v>
      </c>
      <c r="H82" s="146">
        <v>0</v>
      </c>
      <c r="I82" s="149">
        <v>0</v>
      </c>
      <c r="J82" s="149">
        <v>0</v>
      </c>
      <c r="K82" s="149">
        <v>0</v>
      </c>
      <c r="L82" s="142">
        <f t="shared" ref="L82:L90" si="9">G82+F82+E82+D82+C82+I82+J82+H82+K82</f>
        <v>1356.94</v>
      </c>
      <c r="M82" s="123" t="s">
        <v>13</v>
      </c>
      <c r="N82" s="123"/>
    </row>
    <row r="83" spans="1:17" s="7" customFormat="1" ht="61.5" customHeight="1" x14ac:dyDescent="0.25">
      <c r="A83" s="135" t="s">
        <v>69</v>
      </c>
      <c r="B83" s="136" t="s">
        <v>48</v>
      </c>
      <c r="C83" s="53">
        <v>0</v>
      </c>
      <c r="D83" s="142">
        <v>0</v>
      </c>
      <c r="E83" s="143">
        <v>0</v>
      </c>
      <c r="F83" s="144">
        <v>1000</v>
      </c>
      <c r="G83" s="144">
        <v>1200</v>
      </c>
      <c r="H83" s="146">
        <v>0</v>
      </c>
      <c r="I83" s="149">
        <v>0</v>
      </c>
      <c r="J83" s="149">
        <v>0</v>
      </c>
      <c r="K83" s="149">
        <v>0</v>
      </c>
      <c r="L83" s="142">
        <f>G83+F83+E83+D83+C83+I83+J83+H83+K83</f>
        <v>2200</v>
      </c>
      <c r="M83" s="123" t="s">
        <v>13</v>
      </c>
      <c r="N83" s="123"/>
    </row>
    <row r="84" spans="1:17" s="7" customFormat="1" ht="242.25" customHeight="1" x14ac:dyDescent="0.25">
      <c r="A84" s="135" t="s">
        <v>70</v>
      </c>
      <c r="B84" s="87" t="s">
        <v>45</v>
      </c>
      <c r="C84" s="53">
        <v>0</v>
      </c>
      <c r="D84" s="142">
        <v>0</v>
      </c>
      <c r="E84" s="143">
        <v>0</v>
      </c>
      <c r="F84" s="144">
        <v>0</v>
      </c>
      <c r="G84" s="144">
        <v>5336</v>
      </c>
      <c r="H84" s="146">
        <v>0</v>
      </c>
      <c r="I84" s="149">
        <v>0</v>
      </c>
      <c r="J84" s="149">
        <v>0</v>
      </c>
      <c r="K84" s="149">
        <v>0</v>
      </c>
      <c r="L84" s="142">
        <f t="shared" si="9"/>
        <v>5336</v>
      </c>
      <c r="M84" s="123" t="s">
        <v>13</v>
      </c>
      <c r="N84" s="123"/>
    </row>
    <row r="85" spans="1:17" s="7" customFormat="1" ht="123.75" customHeight="1" x14ac:dyDescent="0.25">
      <c r="A85" s="135" t="s">
        <v>71</v>
      </c>
      <c r="B85" s="136" t="s">
        <v>124</v>
      </c>
      <c r="C85" s="53">
        <v>0</v>
      </c>
      <c r="D85" s="142">
        <v>0</v>
      </c>
      <c r="E85" s="143">
        <v>1000</v>
      </c>
      <c r="F85" s="144">
        <v>0</v>
      </c>
      <c r="G85" s="144">
        <v>0</v>
      </c>
      <c r="H85" s="146">
        <v>3000</v>
      </c>
      <c r="I85" s="149">
        <v>690</v>
      </c>
      <c r="J85" s="149">
        <v>0</v>
      </c>
      <c r="K85" s="149">
        <v>0</v>
      </c>
      <c r="L85" s="142">
        <f t="shared" si="9"/>
        <v>4690</v>
      </c>
      <c r="M85" s="123" t="s">
        <v>13</v>
      </c>
      <c r="N85" s="138"/>
    </row>
    <row r="86" spans="1:17" s="7" customFormat="1" ht="146.25" customHeight="1" x14ac:dyDescent="0.25">
      <c r="A86" s="135" t="s">
        <v>72</v>
      </c>
      <c r="B86" s="65" t="s">
        <v>58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146">
        <v>1200</v>
      </c>
      <c r="I86" s="149">
        <v>0</v>
      </c>
      <c r="J86" s="149">
        <v>0</v>
      </c>
      <c r="K86" s="149">
        <v>0</v>
      </c>
      <c r="L86" s="142">
        <f t="shared" si="9"/>
        <v>1200</v>
      </c>
      <c r="M86" s="123" t="s">
        <v>13</v>
      </c>
      <c r="N86" s="138"/>
    </row>
    <row r="87" spans="1:17" s="7" customFormat="1" ht="93.75" customHeight="1" x14ac:dyDescent="0.25">
      <c r="A87" s="130" t="s">
        <v>87</v>
      </c>
      <c r="B87" s="140" t="s">
        <v>91</v>
      </c>
      <c r="C87" s="53">
        <v>0</v>
      </c>
      <c r="D87" s="142">
        <v>0</v>
      </c>
      <c r="E87" s="143">
        <v>0</v>
      </c>
      <c r="F87" s="144">
        <v>0</v>
      </c>
      <c r="G87" s="144">
        <v>0</v>
      </c>
      <c r="H87" s="146">
        <v>0</v>
      </c>
      <c r="I87" s="149">
        <v>0</v>
      </c>
      <c r="J87" s="149">
        <v>0</v>
      </c>
      <c r="K87" s="149">
        <v>0</v>
      </c>
      <c r="L87" s="142">
        <f>G87+F87+E87+D87+C87+I87+J87+H87+K87</f>
        <v>0</v>
      </c>
      <c r="M87" s="123" t="s">
        <v>13</v>
      </c>
      <c r="N87" s="138"/>
    </row>
    <row r="88" spans="1:17" s="7" customFormat="1" ht="93.75" customHeight="1" x14ac:dyDescent="0.25">
      <c r="A88" s="130" t="s">
        <v>88</v>
      </c>
      <c r="B88" s="140" t="s">
        <v>90</v>
      </c>
      <c r="C88" s="53">
        <v>0</v>
      </c>
      <c r="D88" s="142">
        <v>0</v>
      </c>
      <c r="E88" s="143">
        <v>0</v>
      </c>
      <c r="F88" s="144">
        <v>0</v>
      </c>
      <c r="G88" s="144">
        <v>0</v>
      </c>
      <c r="H88" s="146">
        <v>0</v>
      </c>
      <c r="I88" s="149">
        <v>0</v>
      </c>
      <c r="J88" s="149">
        <v>0</v>
      </c>
      <c r="K88" s="149">
        <v>0</v>
      </c>
      <c r="L88" s="142">
        <f>G88+F88+E88+D88+C88+I88+J88+H88+K88</f>
        <v>0</v>
      </c>
      <c r="M88" s="123" t="s">
        <v>13</v>
      </c>
      <c r="N88" s="219" t="s">
        <v>64</v>
      </c>
    </row>
    <row r="89" spans="1:17" s="7" customFormat="1" ht="93.75" customHeight="1" x14ac:dyDescent="0.25">
      <c r="A89" s="130" t="s">
        <v>89</v>
      </c>
      <c r="B89" s="140" t="s">
        <v>92</v>
      </c>
      <c r="C89" s="53">
        <v>0</v>
      </c>
      <c r="D89" s="142">
        <v>0</v>
      </c>
      <c r="E89" s="143">
        <v>0</v>
      </c>
      <c r="F89" s="144">
        <v>0</v>
      </c>
      <c r="G89" s="144">
        <v>0</v>
      </c>
      <c r="H89" s="146">
        <v>0</v>
      </c>
      <c r="I89" s="149">
        <v>0</v>
      </c>
      <c r="J89" s="149">
        <v>0</v>
      </c>
      <c r="K89" s="149">
        <v>0</v>
      </c>
      <c r="L89" s="142">
        <f>G89+F89+E89+D89+C89+I89+J89+H89+K89</f>
        <v>0</v>
      </c>
      <c r="M89" s="123" t="s">
        <v>13</v>
      </c>
      <c r="N89" s="237"/>
    </row>
    <row r="90" spans="1:17" s="7" customFormat="1" ht="68.25" customHeight="1" x14ac:dyDescent="0.25">
      <c r="A90" s="227" t="s">
        <v>73</v>
      </c>
      <c r="B90" s="194" t="s">
        <v>110</v>
      </c>
      <c r="C90" s="53">
        <v>0</v>
      </c>
      <c r="D90" s="142">
        <v>0</v>
      </c>
      <c r="E90" s="143">
        <v>0</v>
      </c>
      <c r="F90" s="144">
        <v>0</v>
      </c>
      <c r="G90" s="144">
        <v>0</v>
      </c>
      <c r="H90" s="146">
        <f>31.634+4.31586+0.00014</f>
        <v>35.950000000000003</v>
      </c>
      <c r="I90" s="149">
        <v>11441.1</v>
      </c>
      <c r="J90" s="149">
        <v>0</v>
      </c>
      <c r="K90" s="149">
        <v>0</v>
      </c>
      <c r="L90" s="142">
        <f t="shared" si="9"/>
        <v>11477.050000000001</v>
      </c>
      <c r="M90" s="123" t="s">
        <v>13</v>
      </c>
      <c r="N90" s="97"/>
    </row>
    <row r="91" spans="1:17" s="7" customFormat="1" ht="117.75" customHeight="1" x14ac:dyDescent="0.35">
      <c r="A91" s="228"/>
      <c r="B91" s="229"/>
      <c r="C91" s="53">
        <v>0</v>
      </c>
      <c r="D91" s="142">
        <v>0</v>
      </c>
      <c r="E91" s="143">
        <v>0</v>
      </c>
      <c r="F91" s="144">
        <v>0</v>
      </c>
      <c r="G91" s="144">
        <v>0</v>
      </c>
      <c r="H91" s="146">
        <v>35912.9</v>
      </c>
      <c r="I91" s="149">
        <v>0</v>
      </c>
      <c r="J91" s="149">
        <v>0</v>
      </c>
      <c r="K91" s="149">
        <v>0</v>
      </c>
      <c r="L91" s="142">
        <f>G91+F91+E91+D91+C91+I91+J91+H91+K91</f>
        <v>35912.9</v>
      </c>
      <c r="M91" s="123" t="s">
        <v>9</v>
      </c>
      <c r="N91" s="67"/>
    </row>
    <row r="92" spans="1:17" s="6" customFormat="1" ht="187.5" customHeight="1" x14ac:dyDescent="0.35">
      <c r="A92" s="66"/>
      <c r="B92" s="140" t="s">
        <v>85</v>
      </c>
      <c r="C92" s="53">
        <v>0</v>
      </c>
      <c r="D92" s="142">
        <v>0</v>
      </c>
      <c r="E92" s="143">
        <v>0</v>
      </c>
      <c r="F92" s="144">
        <v>0</v>
      </c>
      <c r="G92" s="144">
        <v>0</v>
      </c>
      <c r="H92" s="146">
        <f>H91+H90</f>
        <v>35948.85</v>
      </c>
      <c r="I92" s="149">
        <f>I90</f>
        <v>11441.1</v>
      </c>
      <c r="J92" s="149">
        <v>0</v>
      </c>
      <c r="K92" s="149">
        <v>0</v>
      </c>
      <c r="L92" s="142">
        <f>H92+I92</f>
        <v>47389.95</v>
      </c>
      <c r="M92" s="123"/>
      <c r="N92" s="67"/>
    </row>
    <row r="93" spans="1:17" s="13" customFormat="1" ht="60.75" customHeight="1" x14ac:dyDescent="0.45">
      <c r="A93" s="67"/>
      <c r="B93" s="168" t="s">
        <v>25</v>
      </c>
      <c r="C93" s="68">
        <f>C71+C77+C13+C82+C81</f>
        <v>36023.65</v>
      </c>
      <c r="D93" s="68">
        <f>D71+D77+D13+D82+D81</f>
        <v>22835.29</v>
      </c>
      <c r="E93" s="69">
        <f>E71+E77+E13+E82+E81+E85</f>
        <v>37162.589999999997</v>
      </c>
      <c r="F93" s="70">
        <f>F71+F77+F13+F82+F81+F85+F83+F54+F58</f>
        <v>41973.994999999995</v>
      </c>
      <c r="G93" s="71">
        <f>G71+G77+G13+G82+G81+G85+G83+G54+G58+G73+G84</f>
        <v>30011.588710000004</v>
      </c>
      <c r="H93" s="72">
        <f>H13+H71+H58+H86+H85+H90+H77</f>
        <v>39005.773649999981</v>
      </c>
      <c r="I93" s="187">
        <f>I96-I94-I95</f>
        <v>49616.909999999996</v>
      </c>
      <c r="J93" s="187">
        <f>J13+J71+J65</f>
        <v>23498.799999999999</v>
      </c>
      <c r="K93" s="187">
        <f>K13+K71+K65</f>
        <v>25376.799999999999</v>
      </c>
      <c r="L93" s="188">
        <f>J93+I93+H93+G93+F93+E93+D93+C93+K93</f>
        <v>305505.39736</v>
      </c>
      <c r="M93" s="67"/>
      <c r="N93" s="67"/>
      <c r="P93" s="18"/>
    </row>
    <row r="94" spans="1:17" s="13" customFormat="1" ht="60.75" customHeight="1" x14ac:dyDescent="0.45">
      <c r="A94" s="67"/>
      <c r="B94" s="165" t="s">
        <v>26</v>
      </c>
      <c r="C94" s="68">
        <f>C14+C80+C72</f>
        <v>69859.750999999989</v>
      </c>
      <c r="D94" s="68">
        <f>D14+D80</f>
        <v>328152.19</v>
      </c>
      <c r="E94" s="69">
        <f>E14+E80+E72</f>
        <v>112790.95000000001</v>
      </c>
      <c r="F94" s="70">
        <f>F14+F80+F72+F55+F59</f>
        <v>64351.199999999997</v>
      </c>
      <c r="G94" s="71">
        <f>G14+G80+G72+G55+G59</f>
        <v>73857.200000000012</v>
      </c>
      <c r="H94" s="72">
        <f>H14+H80+H72+H55+H59+H91</f>
        <v>78729.260000000009</v>
      </c>
      <c r="I94" s="187">
        <f>I59+I14</f>
        <v>8286.82</v>
      </c>
      <c r="J94" s="187">
        <f>J59+J14</f>
        <v>43783.7</v>
      </c>
      <c r="K94" s="187">
        <f>K59+K14</f>
        <v>8310.2000000000007</v>
      </c>
      <c r="L94" s="188">
        <f t="shared" ref="L94:L95" si="10">J94+I94+H94+G94+F94+E94+D94+C94+K94</f>
        <v>788121.27099999995</v>
      </c>
      <c r="M94" s="67"/>
      <c r="N94" s="98"/>
      <c r="P94" s="18"/>
      <c r="Q94" s="19"/>
    </row>
    <row r="95" spans="1:17" s="13" customFormat="1" ht="60.75" customHeight="1" x14ac:dyDescent="0.45">
      <c r="A95" s="67"/>
      <c r="B95" s="165" t="s">
        <v>10</v>
      </c>
      <c r="C95" s="68">
        <f>C16</f>
        <v>874.65599999999995</v>
      </c>
      <c r="D95" s="68">
        <f>D16</f>
        <v>6978</v>
      </c>
      <c r="E95" s="69">
        <f>E16</f>
        <v>2679.1</v>
      </c>
      <c r="F95" s="70">
        <f>F56+F60</f>
        <v>3915</v>
      </c>
      <c r="G95" s="71">
        <f>G56+G60</f>
        <v>28768.9</v>
      </c>
      <c r="H95" s="72">
        <f>H60+H16</f>
        <v>20950.3</v>
      </c>
      <c r="I95" s="187">
        <f>I60</f>
        <v>3209.08</v>
      </c>
      <c r="J95" s="187">
        <f>J60</f>
        <v>2627.5</v>
      </c>
      <c r="K95" s="187">
        <f>K60</f>
        <v>3053.1</v>
      </c>
      <c r="L95" s="188">
        <f t="shared" si="10"/>
        <v>73055.636000000013</v>
      </c>
      <c r="M95" s="67"/>
      <c r="N95" s="115"/>
      <c r="P95" s="18"/>
    </row>
    <row r="96" spans="1:17" s="13" customFormat="1" ht="60.75" customHeight="1" x14ac:dyDescent="0.45">
      <c r="A96" s="67"/>
      <c r="B96" s="168" t="s">
        <v>27</v>
      </c>
      <c r="C96" s="68">
        <f t="shared" ref="C96:H96" si="11">C95+C94+C93</f>
        <v>106758.057</v>
      </c>
      <c r="D96" s="68">
        <f t="shared" si="11"/>
        <v>357965.48</v>
      </c>
      <c r="E96" s="69">
        <f t="shared" si="11"/>
        <v>152632.64000000001</v>
      </c>
      <c r="F96" s="70">
        <f t="shared" si="11"/>
        <v>110240.19499999999</v>
      </c>
      <c r="G96" s="71">
        <f>G95+G94+G93</f>
        <v>132637.68871000002</v>
      </c>
      <c r="H96" s="72">
        <f t="shared" si="11"/>
        <v>138685.33364999999</v>
      </c>
      <c r="I96" s="187">
        <f>I17+I61+I71+I76+I92</f>
        <v>61112.81</v>
      </c>
      <c r="J96" s="187">
        <f>J17+J61+J71+J76</f>
        <v>69910</v>
      </c>
      <c r="K96" s="187">
        <f>K17+K61+K71+K76</f>
        <v>36740.100000000006</v>
      </c>
      <c r="L96" s="188">
        <f>J96+I96+H96+G96+F96+E96+D96+C96+K96</f>
        <v>1166682.3043600002</v>
      </c>
      <c r="M96" s="98"/>
      <c r="N96" s="110"/>
      <c r="P96" s="18"/>
    </row>
    <row r="97" spans="1:14" s="22" customFormat="1" x14ac:dyDescent="0.35">
      <c r="E97" s="23"/>
      <c r="H97" s="25"/>
      <c r="I97" s="28"/>
      <c r="J97" s="28"/>
      <c r="K97" s="28"/>
    </row>
    <row r="98" spans="1:14" s="22" customFormat="1" x14ac:dyDescent="0.35">
      <c r="E98" s="23"/>
      <c r="H98" s="25"/>
      <c r="I98" s="28"/>
      <c r="J98" s="28"/>
      <c r="K98" s="28"/>
      <c r="N98" s="7"/>
    </row>
    <row r="99" spans="1:14" s="22" customFormat="1" x14ac:dyDescent="0.35">
      <c r="E99" s="23"/>
      <c r="H99" s="25"/>
      <c r="I99" s="28"/>
      <c r="J99" s="28"/>
      <c r="K99" s="28"/>
      <c r="N99" s="7"/>
    </row>
    <row r="100" spans="1:14" s="7" customFormat="1" x14ac:dyDescent="0.35">
      <c r="A100" s="11"/>
      <c r="E100" s="2"/>
      <c r="H100" s="24"/>
      <c r="I100" s="27"/>
      <c r="J100" s="27"/>
      <c r="K100" s="27"/>
      <c r="L100" s="11"/>
    </row>
    <row r="101" spans="1:14" s="7" customFormat="1" x14ac:dyDescent="0.35">
      <c r="A101" s="11"/>
      <c r="E101" s="2"/>
      <c r="H101" s="24"/>
      <c r="I101" s="27"/>
      <c r="J101" s="27"/>
      <c r="K101" s="27"/>
      <c r="L101" s="11"/>
      <c r="N101" s="1"/>
    </row>
    <row r="102" spans="1:14" s="7" customFormat="1" x14ac:dyDescent="0.35">
      <c r="A102" s="11"/>
      <c r="E102" s="2"/>
      <c r="H102" s="24"/>
      <c r="I102" s="27"/>
      <c r="J102" s="27"/>
      <c r="K102" s="27"/>
      <c r="L102" s="11"/>
      <c r="N102" s="1"/>
    </row>
  </sheetData>
  <mergeCells count="88">
    <mergeCell ref="M8:M9"/>
    <mergeCell ref="N8:N9"/>
    <mergeCell ref="L1:N1"/>
    <mergeCell ref="L2:N2"/>
    <mergeCell ref="L3:N3"/>
    <mergeCell ref="L4:N4"/>
    <mergeCell ref="L5:N5"/>
    <mergeCell ref="L6:N6"/>
    <mergeCell ref="A7:L7"/>
    <mergeCell ref="A8:A9"/>
    <mergeCell ref="B8:B9"/>
    <mergeCell ref="C8:K8"/>
    <mergeCell ref="L8:L9"/>
    <mergeCell ref="A10:K10"/>
    <mergeCell ref="A11:L11"/>
    <mergeCell ref="N11:N14"/>
    <mergeCell ref="A12:L12"/>
    <mergeCell ref="A13:A16"/>
    <mergeCell ref="B13:B16"/>
    <mergeCell ref="C14:C15"/>
    <mergeCell ref="D14:D15"/>
    <mergeCell ref="E14:E15"/>
    <mergeCell ref="F14:F15"/>
    <mergeCell ref="M14:M15"/>
    <mergeCell ref="G14:G15"/>
    <mergeCell ref="H14:H15"/>
    <mergeCell ref="I14:I15"/>
    <mergeCell ref="J14:J15"/>
    <mergeCell ref="K14:K15"/>
    <mergeCell ref="N18:N43"/>
    <mergeCell ref="A20:A21"/>
    <mergeCell ref="B20:B21"/>
    <mergeCell ref="A22:A23"/>
    <mergeCell ref="B22:B23"/>
    <mergeCell ref="A24:A25"/>
    <mergeCell ref="B24:B25"/>
    <mergeCell ref="A26:A27"/>
    <mergeCell ref="B26:B27"/>
    <mergeCell ref="A33:A35"/>
    <mergeCell ref="B33:B35"/>
    <mergeCell ref="A36:A37"/>
    <mergeCell ref="B36:B37"/>
    <mergeCell ref="A38:A39"/>
    <mergeCell ref="B38:B39"/>
    <mergeCell ref="A40:A41"/>
    <mergeCell ref="L14:L15"/>
    <mergeCell ref="A28:A30"/>
    <mergeCell ref="B28:B30"/>
    <mergeCell ref="A31:A32"/>
    <mergeCell ref="B31:B32"/>
    <mergeCell ref="B40:B41"/>
    <mergeCell ref="A42:A43"/>
    <mergeCell ref="B42:B43"/>
    <mergeCell ref="A44:A45"/>
    <mergeCell ref="B44:B45"/>
    <mergeCell ref="N52:N54"/>
    <mergeCell ref="A54:A56"/>
    <mergeCell ref="B54:B56"/>
    <mergeCell ref="A74:M74"/>
    <mergeCell ref="A58:A60"/>
    <mergeCell ref="B58:B60"/>
    <mergeCell ref="A62:A64"/>
    <mergeCell ref="B62:B64"/>
    <mergeCell ref="A65:A67"/>
    <mergeCell ref="B65:B67"/>
    <mergeCell ref="A68:A70"/>
    <mergeCell ref="B68:B70"/>
    <mergeCell ref="N69:N70"/>
    <mergeCell ref="A71:A72"/>
    <mergeCell ref="B71:B72"/>
    <mergeCell ref="L77:L79"/>
    <mergeCell ref="M77:M79"/>
    <mergeCell ref="N88:N89"/>
    <mergeCell ref="A75:L75"/>
    <mergeCell ref="N75:N80"/>
    <mergeCell ref="A77:A80"/>
    <mergeCell ref="B77:B80"/>
    <mergeCell ref="C77:C79"/>
    <mergeCell ref="D77:D79"/>
    <mergeCell ref="E77:E79"/>
    <mergeCell ref="F77:F79"/>
    <mergeCell ref="G77:G79"/>
    <mergeCell ref="H77:H79"/>
    <mergeCell ref="A90:A91"/>
    <mergeCell ref="B90:B91"/>
    <mergeCell ref="I77:I79"/>
    <mergeCell ref="J77:J79"/>
    <mergeCell ref="K77:K79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9"/>
  <sheetViews>
    <sheetView tabSelected="1" view="pageBreakPreview" topLeftCell="D2" zoomScale="59" zoomScaleNormal="60" zoomScaleSheetLayoutView="59" workbookViewId="0">
      <selection activeCell="G6" sqref="G6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7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20" ht="51.75" hidden="1" customHeight="1" x14ac:dyDescent="0.35">
      <c r="L1" s="189" t="s">
        <v>33</v>
      </c>
      <c r="M1" s="189"/>
      <c r="N1" s="189"/>
    </row>
    <row r="2" spans="1:20" ht="33.75" customHeight="1" x14ac:dyDescent="0.35">
      <c r="D2" s="3"/>
      <c r="H2" s="30"/>
      <c r="I2" s="30"/>
      <c r="J2" s="30"/>
      <c r="K2" s="30"/>
      <c r="L2" s="190" t="s">
        <v>113</v>
      </c>
      <c r="M2" s="191"/>
      <c r="N2" s="191"/>
    </row>
    <row r="3" spans="1:20" ht="34.5" customHeight="1" x14ac:dyDescent="0.35">
      <c r="L3" s="190" t="s">
        <v>114</v>
      </c>
      <c r="M3" s="191"/>
      <c r="N3" s="191"/>
    </row>
    <row r="4" spans="1:20" ht="25.5" customHeight="1" x14ac:dyDescent="0.35">
      <c r="L4" s="190" t="s">
        <v>119</v>
      </c>
      <c r="M4" s="191"/>
      <c r="N4" s="191"/>
    </row>
    <row r="5" spans="1:20" ht="35.25" customHeight="1" x14ac:dyDescent="0.35">
      <c r="L5" s="190" t="s">
        <v>115</v>
      </c>
      <c r="M5" s="191"/>
      <c r="N5" s="191"/>
    </row>
    <row r="6" spans="1:20" ht="46.5" customHeight="1" x14ac:dyDescent="0.35">
      <c r="L6" s="190" t="s">
        <v>126</v>
      </c>
      <c r="M6" s="200"/>
      <c r="N6" s="200"/>
    </row>
    <row r="7" spans="1:20" ht="99.75" customHeight="1" x14ac:dyDescent="0.35">
      <c r="A7" s="26"/>
      <c r="B7" s="3"/>
      <c r="C7" s="4"/>
      <c r="E7" s="5"/>
      <c r="F7" s="15"/>
      <c r="G7" s="15"/>
      <c r="H7" s="29"/>
      <c r="I7" s="153"/>
      <c r="J7" s="153"/>
      <c r="K7" s="190" t="s">
        <v>116</v>
      </c>
      <c r="L7" s="200"/>
      <c r="M7" s="200"/>
      <c r="N7" s="200"/>
    </row>
    <row r="8" spans="1:20" ht="31.5" customHeight="1" x14ac:dyDescent="0.45">
      <c r="A8" s="201" t="s">
        <v>0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102"/>
      <c r="N8" s="101"/>
    </row>
    <row r="9" spans="1:20" ht="24.75" x14ac:dyDescent="0.25">
      <c r="A9" s="202" t="s">
        <v>1</v>
      </c>
      <c r="B9" s="202" t="s">
        <v>2</v>
      </c>
      <c r="C9" s="203" t="s">
        <v>3</v>
      </c>
      <c r="D9" s="204"/>
      <c r="E9" s="204"/>
      <c r="F9" s="204"/>
      <c r="G9" s="204"/>
      <c r="H9" s="204"/>
      <c r="I9" s="204"/>
      <c r="J9" s="204"/>
      <c r="K9" s="205"/>
      <c r="L9" s="206" t="s">
        <v>4</v>
      </c>
      <c r="M9" s="206" t="s">
        <v>5</v>
      </c>
      <c r="N9" s="206" t="s">
        <v>6</v>
      </c>
    </row>
    <row r="10" spans="1:20" ht="30.75" customHeight="1" x14ac:dyDescent="0.25">
      <c r="A10" s="202"/>
      <c r="B10" s="202"/>
      <c r="C10" s="168">
        <v>2016</v>
      </c>
      <c r="D10" s="168">
        <v>2017</v>
      </c>
      <c r="E10" s="31">
        <v>2018</v>
      </c>
      <c r="F10" s="32">
        <v>2019</v>
      </c>
      <c r="G10" s="32">
        <v>2020</v>
      </c>
      <c r="H10" s="33">
        <v>2021</v>
      </c>
      <c r="I10" s="34">
        <v>2022</v>
      </c>
      <c r="J10" s="34">
        <v>2023</v>
      </c>
      <c r="K10" s="34">
        <v>2024</v>
      </c>
      <c r="L10" s="207"/>
      <c r="M10" s="207"/>
      <c r="N10" s="207"/>
    </row>
    <row r="11" spans="1:20" s="14" customFormat="1" ht="24.75" customHeight="1" x14ac:dyDescent="0.5">
      <c r="A11" s="208" t="s">
        <v>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157"/>
      <c r="M11" s="157"/>
      <c r="N11" s="90"/>
    </row>
    <row r="12" spans="1:20" s="11" customFormat="1" ht="127.5" customHeight="1" x14ac:dyDescent="0.35">
      <c r="A12" s="270" t="s">
        <v>50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167"/>
      <c r="N12" s="272"/>
    </row>
    <row r="13" spans="1:20" s="11" customFormat="1" ht="106.5" customHeight="1" x14ac:dyDescent="0.35">
      <c r="A13" s="215" t="s">
        <v>54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159"/>
      <c r="N13" s="273"/>
    </row>
    <row r="14" spans="1:20" s="7" customFormat="1" ht="111.75" customHeight="1" x14ac:dyDescent="0.25">
      <c r="A14" s="274">
        <v>1</v>
      </c>
      <c r="B14" s="219" t="s">
        <v>59</v>
      </c>
      <c r="C14" s="35">
        <v>7297.3850000000002</v>
      </c>
      <c r="D14" s="36">
        <v>15833.33</v>
      </c>
      <c r="E14" s="37">
        <v>26232.66</v>
      </c>
      <c r="F14" s="38">
        <v>19185.294999999998</v>
      </c>
      <c r="G14" s="39">
        <f>15771.35171-482.269</f>
        <v>15289.082710000001</v>
      </c>
      <c r="H14" s="40">
        <f>H18-H15</f>
        <v>26413.123649999987</v>
      </c>
      <c r="I14" s="41">
        <f>I23+I25+I34+I37+I41++I43+I48+I49+I50+I53+I47+I51+I52</f>
        <v>28723.710000000003</v>
      </c>
      <c r="J14" s="41">
        <f>J23+J25+J34+J37+J41++J43+J48+J49+J50+J53+J47+J39</f>
        <v>17874.600000000002</v>
      </c>
      <c r="K14" s="41">
        <f>K23++K25+K34+K37+K41++K43+K48+K49+K50+K53+K47+K39</f>
        <v>19751.2</v>
      </c>
      <c r="L14" s="42">
        <f>G14+F14+E14+D14+C14+H14+I14+J14+K14</f>
        <v>176600.38636</v>
      </c>
      <c r="M14" s="165" t="s">
        <v>8</v>
      </c>
      <c r="N14" s="273"/>
    </row>
    <row r="15" spans="1:20" s="7" customFormat="1" ht="111.75" customHeight="1" x14ac:dyDescent="0.25">
      <c r="A15" s="274"/>
      <c r="B15" s="238"/>
      <c r="C15" s="233">
        <f>C22+C24+C26+C28+C30+C33+C35</f>
        <v>38775.120000000003</v>
      </c>
      <c r="D15" s="233">
        <f>D22+D24+D26+D28+D30+D33+D35</f>
        <v>43977.57</v>
      </c>
      <c r="E15" s="242">
        <v>39364.68</v>
      </c>
      <c r="F15" s="245">
        <f>F22+F24+F26+F35+F38+F40+F42</f>
        <v>63432.799999999996</v>
      </c>
      <c r="G15" s="245">
        <f>G22+G24+G26+G35+G38+G40+G42</f>
        <v>71931.400000000009</v>
      </c>
      <c r="H15" s="276">
        <f>H22+H24+H26+H35+H38+H40+H42+H44+H46</f>
        <v>41759.360000000008</v>
      </c>
      <c r="I15" s="230">
        <f>I24+I22+I21+I26+I28+I30+I33+I35+I38+I40+I42+I44+I46</f>
        <v>7498.6</v>
      </c>
      <c r="J15" s="230">
        <v>43085.2</v>
      </c>
      <c r="K15" s="230">
        <v>7498.6</v>
      </c>
      <c r="L15" s="233">
        <f>G15+F15+E15+D15+C15+H15+I15+J15+K15</f>
        <v>357323.32999999996</v>
      </c>
      <c r="M15" s="206" t="s">
        <v>9</v>
      </c>
      <c r="N15" s="273"/>
      <c r="P15" s="8"/>
      <c r="Q15" s="8"/>
      <c r="R15" s="8"/>
      <c r="S15" s="16"/>
      <c r="T15" s="8"/>
    </row>
    <row r="16" spans="1:20" s="7" customFormat="1" ht="39" customHeight="1" x14ac:dyDescent="0.25">
      <c r="A16" s="217"/>
      <c r="B16" s="238"/>
      <c r="C16" s="268"/>
      <c r="D16" s="268"/>
      <c r="E16" s="268"/>
      <c r="F16" s="268"/>
      <c r="G16" s="268"/>
      <c r="H16" s="268"/>
      <c r="I16" s="277"/>
      <c r="J16" s="277"/>
      <c r="K16" s="277"/>
      <c r="L16" s="268"/>
      <c r="M16" s="275"/>
      <c r="N16" s="45"/>
      <c r="P16" s="8"/>
      <c r="Q16" s="8"/>
      <c r="R16" s="8"/>
      <c r="S16" s="16"/>
      <c r="T16" s="8"/>
    </row>
    <row r="17" spans="1:23" s="7" customFormat="1" ht="111" customHeight="1" x14ac:dyDescent="0.25">
      <c r="A17" s="217"/>
      <c r="B17" s="220"/>
      <c r="C17" s="43">
        <v>874.65599999999995</v>
      </c>
      <c r="D17" s="169">
        <f>D31+D36</f>
        <v>6978</v>
      </c>
      <c r="E17" s="170">
        <v>2679.1</v>
      </c>
      <c r="F17" s="171">
        <v>0</v>
      </c>
      <c r="G17" s="171">
        <f>G31+G36</f>
        <v>0</v>
      </c>
      <c r="H17" s="183">
        <v>0</v>
      </c>
      <c r="I17" s="174">
        <v>0</v>
      </c>
      <c r="J17" s="174">
        <v>0</v>
      </c>
      <c r="K17" s="174">
        <v>0</v>
      </c>
      <c r="L17" s="36">
        <f t="shared" ref="L17" si="0">G17+F17+E17+D17+C17+H17+I17+J17+K17</f>
        <v>10531.756000000001</v>
      </c>
      <c r="M17" s="163" t="s">
        <v>10</v>
      </c>
      <c r="N17" s="89"/>
      <c r="Q17" s="8"/>
    </row>
    <row r="18" spans="1:23" s="7" customFormat="1" ht="248.25" customHeight="1" x14ac:dyDescent="0.25">
      <c r="A18" s="44"/>
      <c r="B18" s="83" t="s">
        <v>82</v>
      </c>
      <c r="C18" s="35">
        <f>C17+C15+C14</f>
        <v>46947.161000000007</v>
      </c>
      <c r="D18" s="35">
        <f>D17+D15+D14</f>
        <v>66788.899999999994</v>
      </c>
      <c r="E18" s="35">
        <f>E17+E15+E14</f>
        <v>68276.44</v>
      </c>
      <c r="F18" s="35">
        <f>F17+F15+F14</f>
        <v>82618.095000000001</v>
      </c>
      <c r="G18" s="46">
        <f>G17+G15+G14</f>
        <v>87220.482710000011</v>
      </c>
      <c r="H18" s="47">
        <f>68172.48365</f>
        <v>68172.483649999995</v>
      </c>
      <c r="I18" s="41">
        <f>I14+I15</f>
        <v>36222.310000000005</v>
      </c>
      <c r="J18" s="41">
        <f>J14+J15+J17</f>
        <v>60959.8</v>
      </c>
      <c r="K18" s="41">
        <f>K14+K15+K17</f>
        <v>27249.800000000003</v>
      </c>
      <c r="L18" s="42">
        <f>G18+F18+E18+D18+C18+H18+I18+J18+K18</f>
        <v>544455.47236000001</v>
      </c>
      <c r="M18" s="165"/>
      <c r="N18" s="91"/>
      <c r="Q18" s="8"/>
    </row>
    <row r="19" spans="1:23" s="7" customFormat="1" ht="24" x14ac:dyDescent="0.25">
      <c r="A19" s="48"/>
      <c r="B19" s="166" t="s">
        <v>11</v>
      </c>
      <c r="C19" s="167"/>
      <c r="D19" s="167"/>
      <c r="E19" s="167"/>
      <c r="F19" s="167"/>
      <c r="G19" s="167"/>
      <c r="H19" s="167"/>
      <c r="I19" s="154"/>
      <c r="J19" s="154"/>
      <c r="K19" s="154"/>
      <c r="L19" s="167"/>
      <c r="M19" s="167"/>
      <c r="N19" s="219" t="s">
        <v>112</v>
      </c>
      <c r="Q19" s="8"/>
    </row>
    <row r="20" spans="1:23" s="7" customFormat="1" ht="24" hidden="1" customHeight="1" x14ac:dyDescent="0.25">
      <c r="A20" s="160"/>
      <c r="B20" s="49"/>
      <c r="C20" s="50"/>
      <c r="D20" s="167"/>
      <c r="E20" s="167"/>
      <c r="F20" s="167"/>
      <c r="G20" s="167"/>
      <c r="H20" s="167"/>
      <c r="I20" s="41">
        <f>SUM(I21:I53)</f>
        <v>36222.31</v>
      </c>
      <c r="J20" s="41">
        <f>SUM(J21:J53)</f>
        <v>60959.799999999996</v>
      </c>
      <c r="K20" s="41">
        <f>SUM(K21:K53)</f>
        <v>27249.8</v>
      </c>
      <c r="L20" s="167"/>
      <c r="M20" s="167"/>
      <c r="N20" s="269"/>
      <c r="Q20" s="8"/>
    </row>
    <row r="21" spans="1:23" s="7" customFormat="1" ht="78" customHeight="1" x14ac:dyDescent="0.25">
      <c r="A21" s="192" t="s">
        <v>12</v>
      </c>
      <c r="B21" s="219" t="s">
        <v>41</v>
      </c>
      <c r="C21" s="43">
        <v>4674.8339999999998</v>
      </c>
      <c r="D21" s="36">
        <v>4735.8</v>
      </c>
      <c r="E21" s="37">
        <v>3600</v>
      </c>
      <c r="F21" s="38">
        <v>3600</v>
      </c>
      <c r="G21" s="38">
        <v>3600</v>
      </c>
      <c r="H21" s="51">
        <v>0</v>
      </c>
      <c r="I21" s="41">
        <v>0</v>
      </c>
      <c r="J21" s="41">
        <v>0</v>
      </c>
      <c r="K21" s="41">
        <v>0</v>
      </c>
      <c r="L21" s="36">
        <f>H21+G21+F21+E21+D21+C21+I21+J21+K21</f>
        <v>20210.633999999998</v>
      </c>
      <c r="M21" s="165" t="s">
        <v>13</v>
      </c>
      <c r="N21" s="269"/>
      <c r="W21" s="8"/>
    </row>
    <row r="22" spans="1:23" s="7" customFormat="1" ht="210.75" customHeight="1" x14ac:dyDescent="0.25">
      <c r="A22" s="228"/>
      <c r="B22" s="237"/>
      <c r="C22" s="52">
        <v>37000</v>
      </c>
      <c r="D22" s="36">
        <v>39000</v>
      </c>
      <c r="E22" s="37">
        <v>35500</v>
      </c>
      <c r="F22" s="38">
        <v>60500</v>
      </c>
      <c r="G22" s="38">
        <v>68000</v>
      </c>
      <c r="H22" s="51">
        <v>0</v>
      </c>
      <c r="I22" s="41">
        <v>0</v>
      </c>
      <c r="J22" s="41">
        <v>0</v>
      </c>
      <c r="K22" s="41">
        <v>0</v>
      </c>
      <c r="L22" s="36">
        <f t="shared" ref="L22:L74" si="1">H22+G22+F22+E22+D22+C22+I22+J22+K22</f>
        <v>240000</v>
      </c>
      <c r="M22" s="165" t="s">
        <v>9</v>
      </c>
      <c r="N22" s="269"/>
      <c r="Q22" s="8"/>
    </row>
    <row r="23" spans="1:23" s="7" customFormat="1" ht="236.25" customHeight="1" x14ac:dyDescent="0.25">
      <c r="A23" s="192" t="s">
        <v>14</v>
      </c>
      <c r="B23" s="219" t="s">
        <v>117</v>
      </c>
      <c r="C23" s="35">
        <v>546.24400000000003</v>
      </c>
      <c r="D23" s="36">
        <v>540</v>
      </c>
      <c r="E23" s="37">
        <v>141</v>
      </c>
      <c r="F23" s="38">
        <v>352.2</v>
      </c>
      <c r="G23" s="38">
        <v>352.2</v>
      </c>
      <c r="H23" s="51">
        <v>352.2</v>
      </c>
      <c r="I23" s="41">
        <v>352.2</v>
      </c>
      <c r="J23" s="41">
        <v>352.2</v>
      </c>
      <c r="K23" s="41">
        <v>352.2</v>
      </c>
      <c r="L23" s="36">
        <f t="shared" si="1"/>
        <v>3340.4439999999995</v>
      </c>
      <c r="M23" s="165" t="s">
        <v>13</v>
      </c>
      <c r="N23" s="269"/>
    </row>
    <row r="24" spans="1:23" s="7" customFormat="1" ht="316.5" customHeight="1" x14ac:dyDescent="0.25">
      <c r="A24" s="228"/>
      <c r="B24" s="237"/>
      <c r="C24" s="52">
        <v>1044</v>
      </c>
      <c r="D24" s="36">
        <v>1408.61</v>
      </c>
      <c r="E24" s="37">
        <v>1058</v>
      </c>
      <c r="F24" s="38">
        <v>880.6</v>
      </c>
      <c r="G24" s="38">
        <v>1056.5999999999999</v>
      </c>
      <c r="H24" s="51">
        <v>1056.5999999999999</v>
      </c>
      <c r="I24" s="41">
        <v>1056.5999999999999</v>
      </c>
      <c r="J24" s="41">
        <v>1056.5999999999999</v>
      </c>
      <c r="K24" s="41">
        <v>1056.5999999999999</v>
      </c>
      <c r="L24" s="36">
        <f>H24+G24+F24+E24+D24+C24+I24+J24+K24</f>
        <v>9674.2100000000009</v>
      </c>
      <c r="M24" s="165" t="s">
        <v>9</v>
      </c>
      <c r="N24" s="269"/>
    </row>
    <row r="25" spans="1:23" s="7" customFormat="1" ht="39.75" customHeight="1" x14ac:dyDescent="0.25">
      <c r="A25" s="192" t="s">
        <v>15</v>
      </c>
      <c r="B25" s="219" t="s">
        <v>106</v>
      </c>
      <c r="C25" s="35">
        <v>34.799999999999997</v>
      </c>
      <c r="D25" s="36">
        <v>34</v>
      </c>
      <c r="E25" s="37">
        <v>35.200000000000003</v>
      </c>
      <c r="F25" s="38">
        <v>117.4</v>
      </c>
      <c r="G25" s="38">
        <v>117.4</v>
      </c>
      <c r="H25" s="51">
        <v>117.4</v>
      </c>
      <c r="I25" s="41">
        <v>117.4</v>
      </c>
      <c r="J25" s="41">
        <v>117.4</v>
      </c>
      <c r="K25" s="41">
        <v>117.4</v>
      </c>
      <c r="L25" s="36">
        <f t="shared" si="1"/>
        <v>808.4</v>
      </c>
      <c r="M25" s="165" t="s">
        <v>13</v>
      </c>
      <c r="N25" s="269"/>
    </row>
    <row r="26" spans="1:23" s="7" customFormat="1" ht="409.5" customHeight="1" x14ac:dyDescent="0.25">
      <c r="A26" s="228"/>
      <c r="B26" s="237"/>
      <c r="C26" s="52">
        <v>174</v>
      </c>
      <c r="D26" s="36">
        <v>352.14</v>
      </c>
      <c r="E26" s="37">
        <v>352.2</v>
      </c>
      <c r="F26" s="38">
        <v>352.2</v>
      </c>
      <c r="G26" s="38">
        <v>352.3</v>
      </c>
      <c r="H26" s="51">
        <v>352.3</v>
      </c>
      <c r="I26" s="41">
        <v>352.2</v>
      </c>
      <c r="J26" s="41">
        <v>352.2</v>
      </c>
      <c r="K26" s="41">
        <v>352.2</v>
      </c>
      <c r="L26" s="36">
        <f t="shared" si="1"/>
        <v>2991.7399999999993</v>
      </c>
      <c r="M26" s="165" t="s">
        <v>9</v>
      </c>
      <c r="N26" s="269"/>
    </row>
    <row r="27" spans="1:23" s="7" customFormat="1" ht="87.75" customHeight="1" x14ac:dyDescent="0.25">
      <c r="A27" s="252" t="s">
        <v>16</v>
      </c>
      <c r="B27" s="219" t="s">
        <v>17</v>
      </c>
      <c r="C27" s="35">
        <v>40</v>
      </c>
      <c r="D27" s="36">
        <v>0</v>
      </c>
      <c r="E27" s="37">
        <v>0</v>
      </c>
      <c r="F27" s="38">
        <v>0</v>
      </c>
      <c r="G27" s="38">
        <v>0</v>
      </c>
      <c r="H27" s="51">
        <v>0</v>
      </c>
      <c r="I27" s="41">
        <v>0</v>
      </c>
      <c r="J27" s="41">
        <v>0</v>
      </c>
      <c r="K27" s="41">
        <v>0</v>
      </c>
      <c r="L27" s="36">
        <f t="shared" si="1"/>
        <v>40</v>
      </c>
      <c r="M27" s="165" t="s">
        <v>13</v>
      </c>
      <c r="N27" s="269"/>
    </row>
    <row r="28" spans="1:23" s="7" customFormat="1" ht="136.5" customHeight="1" x14ac:dyDescent="0.25">
      <c r="A28" s="228"/>
      <c r="B28" s="237"/>
      <c r="C28" s="52">
        <v>200</v>
      </c>
      <c r="D28" s="36">
        <v>0</v>
      </c>
      <c r="E28" s="37">
        <v>0</v>
      </c>
      <c r="F28" s="38">
        <v>0</v>
      </c>
      <c r="G28" s="38">
        <v>0</v>
      </c>
      <c r="H28" s="51">
        <v>0</v>
      </c>
      <c r="I28" s="41">
        <v>0</v>
      </c>
      <c r="J28" s="41">
        <v>0</v>
      </c>
      <c r="K28" s="41">
        <v>0</v>
      </c>
      <c r="L28" s="36">
        <f t="shared" si="1"/>
        <v>200</v>
      </c>
      <c r="M28" s="165" t="s">
        <v>9</v>
      </c>
      <c r="N28" s="269"/>
    </row>
    <row r="29" spans="1:23" s="7" customFormat="1" ht="51" customHeight="1" x14ac:dyDescent="0.25">
      <c r="A29" s="192" t="s">
        <v>18</v>
      </c>
      <c r="B29" s="219" t="s">
        <v>32</v>
      </c>
      <c r="C29" s="35">
        <v>139.995</v>
      </c>
      <c r="D29" s="36">
        <v>0</v>
      </c>
      <c r="E29" s="37">
        <v>216</v>
      </c>
      <c r="F29" s="38">
        <v>0</v>
      </c>
      <c r="G29" s="38">
        <v>0</v>
      </c>
      <c r="H29" s="51">
        <v>0</v>
      </c>
      <c r="I29" s="41">
        <v>0</v>
      </c>
      <c r="J29" s="41">
        <v>0</v>
      </c>
      <c r="K29" s="41">
        <v>0</v>
      </c>
      <c r="L29" s="36">
        <f t="shared" si="1"/>
        <v>355.995</v>
      </c>
      <c r="M29" s="165" t="s">
        <v>13</v>
      </c>
      <c r="N29" s="269"/>
    </row>
    <row r="30" spans="1:23" s="7" customFormat="1" ht="51" customHeight="1" x14ac:dyDescent="0.25">
      <c r="A30" s="239"/>
      <c r="B30" s="269"/>
      <c r="C30" s="43">
        <v>357.12</v>
      </c>
      <c r="D30" s="36">
        <v>230</v>
      </c>
      <c r="E30" s="37">
        <v>628.9</v>
      </c>
      <c r="F30" s="38">
        <v>0</v>
      </c>
      <c r="G30" s="38">
        <v>0</v>
      </c>
      <c r="H30" s="51">
        <v>0</v>
      </c>
      <c r="I30" s="41">
        <v>0</v>
      </c>
      <c r="J30" s="41">
        <v>0</v>
      </c>
      <c r="K30" s="41">
        <v>0</v>
      </c>
      <c r="L30" s="36">
        <f t="shared" si="1"/>
        <v>1216.02</v>
      </c>
      <c r="M30" s="165" t="s">
        <v>9</v>
      </c>
      <c r="N30" s="269"/>
    </row>
    <row r="31" spans="1:23" s="7" customFormat="1" ht="103.5" customHeight="1" x14ac:dyDescent="0.25">
      <c r="A31" s="253"/>
      <c r="B31" s="237"/>
      <c r="C31" s="52">
        <v>874.65599999999995</v>
      </c>
      <c r="D31" s="169">
        <v>648</v>
      </c>
      <c r="E31" s="170">
        <v>2679.1</v>
      </c>
      <c r="F31" s="171">
        <v>0</v>
      </c>
      <c r="G31" s="171">
        <v>0</v>
      </c>
      <c r="H31" s="183">
        <v>0</v>
      </c>
      <c r="I31" s="174">
        <v>0</v>
      </c>
      <c r="J31" s="174">
        <v>0</v>
      </c>
      <c r="K31" s="174">
        <v>0</v>
      </c>
      <c r="L31" s="36">
        <f t="shared" si="1"/>
        <v>4201.7559999999994</v>
      </c>
      <c r="M31" s="163" t="s">
        <v>10</v>
      </c>
      <c r="N31" s="269"/>
    </row>
    <row r="32" spans="1:23" s="7" customFormat="1" ht="81" customHeight="1" x14ac:dyDescent="0.25">
      <c r="A32" s="227" t="s">
        <v>19</v>
      </c>
      <c r="B32" s="194" t="s">
        <v>43</v>
      </c>
      <c r="C32" s="53">
        <v>0</v>
      </c>
      <c r="D32" s="36">
        <v>150</v>
      </c>
      <c r="E32" s="37">
        <v>0</v>
      </c>
      <c r="F32" s="38">
        <v>0</v>
      </c>
      <c r="G32" s="38">
        <v>0</v>
      </c>
      <c r="H32" s="51">
        <v>0</v>
      </c>
      <c r="I32" s="41">
        <v>0</v>
      </c>
      <c r="J32" s="41">
        <v>0</v>
      </c>
      <c r="K32" s="41">
        <v>0</v>
      </c>
      <c r="L32" s="36">
        <f t="shared" si="1"/>
        <v>150</v>
      </c>
      <c r="M32" s="165" t="s">
        <v>13</v>
      </c>
      <c r="N32" s="269"/>
    </row>
    <row r="33" spans="1:14" s="7" customFormat="1" ht="150.75" customHeight="1" x14ac:dyDescent="0.25">
      <c r="A33" s="262"/>
      <c r="B33" s="195"/>
      <c r="C33" s="54">
        <v>0</v>
      </c>
      <c r="D33" s="36">
        <v>856.82</v>
      </c>
      <c r="E33" s="37">
        <v>0</v>
      </c>
      <c r="F33" s="38">
        <v>0</v>
      </c>
      <c r="G33" s="38">
        <v>0</v>
      </c>
      <c r="H33" s="51">
        <v>0</v>
      </c>
      <c r="I33" s="41">
        <v>0</v>
      </c>
      <c r="J33" s="41">
        <v>0</v>
      </c>
      <c r="K33" s="41">
        <v>0</v>
      </c>
      <c r="L33" s="36">
        <f t="shared" si="1"/>
        <v>856.82</v>
      </c>
      <c r="M33" s="165" t="s">
        <v>9</v>
      </c>
      <c r="N33" s="269"/>
    </row>
    <row r="34" spans="1:14" s="7" customFormat="1" ht="204" customHeight="1" x14ac:dyDescent="0.25">
      <c r="A34" s="192" t="s">
        <v>20</v>
      </c>
      <c r="B34" s="219" t="s">
        <v>105</v>
      </c>
      <c r="C34" s="35">
        <v>0</v>
      </c>
      <c r="D34" s="36">
        <v>100</v>
      </c>
      <c r="E34" s="37">
        <v>0</v>
      </c>
      <c r="F34" s="38">
        <v>0</v>
      </c>
      <c r="G34" s="38">
        <v>0</v>
      </c>
      <c r="H34" s="51">
        <v>0</v>
      </c>
      <c r="I34" s="41">
        <v>5.7</v>
      </c>
      <c r="J34" s="41">
        <v>5.7</v>
      </c>
      <c r="K34" s="41">
        <v>5.7</v>
      </c>
      <c r="L34" s="36">
        <f t="shared" si="1"/>
        <v>117.10000000000001</v>
      </c>
      <c r="M34" s="165" t="s">
        <v>13</v>
      </c>
      <c r="N34" s="269"/>
    </row>
    <row r="35" spans="1:14" s="7" customFormat="1" ht="78.75" customHeight="1" x14ac:dyDescent="0.25">
      <c r="A35" s="239"/>
      <c r="B35" s="238"/>
      <c r="C35" s="35">
        <v>0</v>
      </c>
      <c r="D35" s="36">
        <v>2130</v>
      </c>
      <c r="E35" s="37">
        <v>0</v>
      </c>
      <c r="F35" s="38">
        <v>0</v>
      </c>
      <c r="G35" s="38">
        <v>0</v>
      </c>
      <c r="H35" s="51">
        <v>0</v>
      </c>
      <c r="I35" s="41">
        <v>2000</v>
      </c>
      <c r="J35" s="41">
        <v>2000</v>
      </c>
      <c r="K35" s="41">
        <v>2000</v>
      </c>
      <c r="L35" s="36">
        <f t="shared" si="1"/>
        <v>8130</v>
      </c>
      <c r="M35" s="165" t="s">
        <v>9</v>
      </c>
      <c r="N35" s="269"/>
    </row>
    <row r="36" spans="1:14" s="7" customFormat="1" ht="112.5" customHeight="1" x14ac:dyDescent="0.25">
      <c r="A36" s="228"/>
      <c r="B36" s="237"/>
      <c r="C36" s="52">
        <v>0</v>
      </c>
      <c r="D36" s="36">
        <v>6330</v>
      </c>
      <c r="E36" s="37">
        <v>0</v>
      </c>
      <c r="F36" s="38">
        <v>0</v>
      </c>
      <c r="G36" s="38">
        <v>0</v>
      </c>
      <c r="H36" s="51">
        <v>0</v>
      </c>
      <c r="I36" s="41">
        <v>0</v>
      </c>
      <c r="J36" s="41">
        <v>0</v>
      </c>
      <c r="K36" s="41">
        <v>0</v>
      </c>
      <c r="L36" s="36">
        <f t="shared" si="1"/>
        <v>6330</v>
      </c>
      <c r="M36" s="165" t="s">
        <v>10</v>
      </c>
      <c r="N36" s="269"/>
    </row>
    <row r="37" spans="1:14" s="7" customFormat="1" ht="98.25" customHeight="1" x14ac:dyDescent="0.25">
      <c r="A37" s="252" t="s">
        <v>21</v>
      </c>
      <c r="B37" s="194" t="s">
        <v>109</v>
      </c>
      <c r="C37" s="54">
        <v>0</v>
      </c>
      <c r="D37" s="36">
        <v>0</v>
      </c>
      <c r="E37" s="37">
        <v>247</v>
      </c>
      <c r="F37" s="38">
        <v>200</v>
      </c>
      <c r="G37" s="38">
        <v>200</v>
      </c>
      <c r="H37" s="51">
        <v>200</v>
      </c>
      <c r="I37" s="41">
        <v>7.7</v>
      </c>
      <c r="J37" s="41">
        <v>7.7</v>
      </c>
      <c r="K37" s="41">
        <v>7.7</v>
      </c>
      <c r="L37" s="36">
        <f t="shared" si="1"/>
        <v>870.10000000000014</v>
      </c>
      <c r="M37" s="165" t="s">
        <v>13</v>
      </c>
      <c r="N37" s="269"/>
    </row>
    <row r="38" spans="1:14" s="7" customFormat="1" ht="199.5" customHeight="1" x14ac:dyDescent="0.25">
      <c r="A38" s="264"/>
      <c r="B38" s="195"/>
      <c r="C38" s="54">
        <v>0</v>
      </c>
      <c r="D38" s="36">
        <v>0</v>
      </c>
      <c r="E38" s="37">
        <v>1825.58</v>
      </c>
      <c r="F38" s="38">
        <v>1700</v>
      </c>
      <c r="G38" s="38">
        <v>1290</v>
      </c>
      <c r="H38" s="51">
        <v>1290</v>
      </c>
      <c r="I38" s="41">
        <v>2504.9</v>
      </c>
      <c r="J38" s="41">
        <v>2504.9</v>
      </c>
      <c r="K38" s="41">
        <v>2504.9</v>
      </c>
      <c r="L38" s="36">
        <f t="shared" si="1"/>
        <v>13620.279999999999</v>
      </c>
      <c r="M38" s="165" t="s">
        <v>9</v>
      </c>
      <c r="N38" s="269"/>
    </row>
    <row r="39" spans="1:14" s="7" customFormat="1" ht="78" customHeight="1" x14ac:dyDescent="0.25">
      <c r="A39" s="252" t="s">
        <v>34</v>
      </c>
      <c r="B39" s="194" t="s">
        <v>84</v>
      </c>
      <c r="C39" s="53">
        <v>0</v>
      </c>
      <c r="D39" s="36">
        <v>0</v>
      </c>
      <c r="E39" s="37">
        <v>0</v>
      </c>
      <c r="F39" s="38">
        <v>0</v>
      </c>
      <c r="G39" s="38">
        <v>0</v>
      </c>
      <c r="H39" s="40">
        <v>37.476260000000003</v>
      </c>
      <c r="I39" s="41">
        <v>0</v>
      </c>
      <c r="J39" s="41">
        <v>1143.7</v>
      </c>
      <c r="K39" s="41">
        <v>3020.3</v>
      </c>
      <c r="L39" s="42">
        <f>H39+G39+F39+E39+D39+C39+I39+J39+K39</f>
        <v>4201.4762600000004</v>
      </c>
      <c r="M39" s="165" t="s">
        <v>13</v>
      </c>
      <c r="N39" s="269"/>
    </row>
    <row r="40" spans="1:14" s="7" customFormat="1" ht="147.75" customHeight="1" x14ac:dyDescent="0.25">
      <c r="A40" s="264"/>
      <c r="B40" s="237"/>
      <c r="C40" s="53">
        <v>0</v>
      </c>
      <c r="D40" s="36">
        <v>0</v>
      </c>
      <c r="E40" s="37">
        <v>0</v>
      </c>
      <c r="F40" s="38">
        <v>0</v>
      </c>
      <c r="G40" s="38">
        <v>0</v>
      </c>
      <c r="H40" s="51">
        <v>37476.26</v>
      </c>
      <c r="I40" s="41">
        <v>0</v>
      </c>
      <c r="J40" s="41">
        <v>35586.6</v>
      </c>
      <c r="K40" s="41">
        <v>0</v>
      </c>
      <c r="L40" s="36">
        <f t="shared" si="1"/>
        <v>73062.86</v>
      </c>
      <c r="M40" s="165" t="s">
        <v>9</v>
      </c>
      <c r="N40" s="269"/>
    </row>
    <row r="41" spans="1:14" s="7" customFormat="1" ht="80.25" customHeight="1" x14ac:dyDescent="0.25">
      <c r="A41" s="252" t="s">
        <v>44</v>
      </c>
      <c r="B41" s="194" t="s">
        <v>108</v>
      </c>
      <c r="C41" s="53">
        <v>0</v>
      </c>
      <c r="D41" s="36">
        <v>0</v>
      </c>
      <c r="E41" s="37">
        <v>0</v>
      </c>
      <c r="F41" s="38">
        <v>0</v>
      </c>
      <c r="G41" s="38">
        <v>120</v>
      </c>
      <c r="H41" s="51">
        <v>68.7</v>
      </c>
      <c r="I41" s="41">
        <v>68.7</v>
      </c>
      <c r="J41" s="41">
        <v>68.7</v>
      </c>
      <c r="K41" s="41">
        <v>68.7</v>
      </c>
      <c r="L41" s="36">
        <f t="shared" si="1"/>
        <v>394.79999999999995</v>
      </c>
      <c r="M41" s="165" t="s">
        <v>13</v>
      </c>
      <c r="N41" s="269"/>
    </row>
    <row r="42" spans="1:14" s="7" customFormat="1" ht="149.25" customHeight="1" x14ac:dyDescent="0.25">
      <c r="A42" s="228"/>
      <c r="B42" s="195"/>
      <c r="C42" s="53">
        <v>0</v>
      </c>
      <c r="D42" s="36">
        <v>0</v>
      </c>
      <c r="E42" s="37">
        <v>0</v>
      </c>
      <c r="F42" s="38">
        <v>0</v>
      </c>
      <c r="G42" s="38">
        <v>1232.5</v>
      </c>
      <c r="H42" s="51">
        <v>704.8</v>
      </c>
      <c r="I42" s="41">
        <v>704.5</v>
      </c>
      <c r="J42" s="41">
        <v>704.5</v>
      </c>
      <c r="K42" s="41">
        <v>704.5</v>
      </c>
      <c r="L42" s="36">
        <f t="shared" si="1"/>
        <v>4050.8</v>
      </c>
      <c r="M42" s="165" t="s">
        <v>9</v>
      </c>
      <c r="N42" s="269"/>
    </row>
    <row r="43" spans="1:14" s="7" customFormat="1" ht="82.5" customHeight="1" x14ac:dyDescent="0.25">
      <c r="A43" s="252" t="s">
        <v>46</v>
      </c>
      <c r="B43" s="194" t="s">
        <v>107</v>
      </c>
      <c r="C43" s="53">
        <v>0</v>
      </c>
      <c r="D43" s="36">
        <v>0</v>
      </c>
      <c r="E43" s="37">
        <v>0</v>
      </c>
      <c r="F43" s="38">
        <v>0</v>
      </c>
      <c r="G43" s="38">
        <v>0</v>
      </c>
      <c r="H43" s="51">
        <v>85.9</v>
      </c>
      <c r="I43" s="41">
        <v>85.9</v>
      </c>
      <c r="J43" s="41">
        <v>85.9</v>
      </c>
      <c r="K43" s="41">
        <v>85.9</v>
      </c>
      <c r="L43" s="36">
        <f t="shared" si="1"/>
        <v>343.6</v>
      </c>
      <c r="M43" s="165" t="s">
        <v>13</v>
      </c>
      <c r="N43" s="269"/>
    </row>
    <row r="44" spans="1:14" s="7" customFormat="1" ht="129.75" customHeight="1" x14ac:dyDescent="0.25">
      <c r="A44" s="264"/>
      <c r="B44" s="237"/>
      <c r="C44" s="53">
        <v>0</v>
      </c>
      <c r="D44" s="36">
        <v>0</v>
      </c>
      <c r="E44" s="37">
        <v>0</v>
      </c>
      <c r="F44" s="38">
        <v>0</v>
      </c>
      <c r="G44" s="38">
        <v>0</v>
      </c>
      <c r="H44" s="51">
        <v>879.4</v>
      </c>
      <c r="I44" s="41">
        <v>880.4</v>
      </c>
      <c r="J44" s="41">
        <v>880.4</v>
      </c>
      <c r="K44" s="41">
        <v>880.4</v>
      </c>
      <c r="L44" s="36">
        <f t="shared" si="1"/>
        <v>3520.6</v>
      </c>
      <c r="M44" s="165" t="s">
        <v>9</v>
      </c>
      <c r="N44" s="269"/>
    </row>
    <row r="45" spans="1:14" s="7" customFormat="1" ht="82.5" customHeight="1" x14ac:dyDescent="0.25">
      <c r="A45" s="252" t="s">
        <v>63</v>
      </c>
      <c r="B45" s="194" t="s">
        <v>47</v>
      </c>
      <c r="C45" s="53">
        <v>0</v>
      </c>
      <c r="D45" s="36">
        <v>0</v>
      </c>
      <c r="E45" s="37">
        <v>0</v>
      </c>
      <c r="F45" s="38">
        <v>0</v>
      </c>
      <c r="G45" s="38">
        <v>0</v>
      </c>
      <c r="H45" s="51">
        <v>0</v>
      </c>
      <c r="I45" s="41">
        <v>0</v>
      </c>
      <c r="J45" s="41">
        <v>0</v>
      </c>
      <c r="K45" s="41">
        <v>0</v>
      </c>
      <c r="L45" s="36">
        <f t="shared" si="1"/>
        <v>0</v>
      </c>
      <c r="M45" s="165" t="s">
        <v>13</v>
      </c>
      <c r="N45" s="58"/>
    </row>
    <row r="46" spans="1:14" s="7" customFormat="1" ht="82.5" customHeight="1" x14ac:dyDescent="0.25">
      <c r="A46" s="264"/>
      <c r="B46" s="237"/>
      <c r="C46" s="53">
        <v>0</v>
      </c>
      <c r="D46" s="36">
        <v>0</v>
      </c>
      <c r="E46" s="37">
        <v>0</v>
      </c>
      <c r="F46" s="38">
        <v>0</v>
      </c>
      <c r="G46" s="38">
        <v>0</v>
      </c>
      <c r="H46" s="51">
        <v>0</v>
      </c>
      <c r="I46" s="41">
        <v>0</v>
      </c>
      <c r="J46" s="41">
        <v>0</v>
      </c>
      <c r="K46" s="41">
        <v>0</v>
      </c>
      <c r="L46" s="36">
        <f t="shared" si="1"/>
        <v>0</v>
      </c>
      <c r="M46" s="165" t="s">
        <v>9</v>
      </c>
      <c r="N46" s="58"/>
    </row>
    <row r="47" spans="1:14" s="7" customFormat="1" ht="155.25" customHeight="1" x14ac:dyDescent="0.25">
      <c r="A47" s="55" t="s">
        <v>94</v>
      </c>
      <c r="B47" s="84" t="s">
        <v>103</v>
      </c>
      <c r="C47" s="53"/>
      <c r="D47" s="36"/>
      <c r="E47" s="37"/>
      <c r="F47" s="38"/>
      <c r="G47" s="38"/>
      <c r="H47" s="51">
        <v>1360.4</v>
      </c>
      <c r="I47" s="41">
        <v>1456</v>
      </c>
      <c r="J47" s="41">
        <v>1456</v>
      </c>
      <c r="K47" s="41">
        <v>1456</v>
      </c>
      <c r="L47" s="36">
        <f>H47+G47+F47+E47+D47+C47+I47+J47+K47</f>
        <v>5728.4</v>
      </c>
      <c r="M47" s="165" t="s">
        <v>13</v>
      </c>
      <c r="N47" s="58"/>
    </row>
    <row r="48" spans="1:14" s="7" customFormat="1" ht="148.5" customHeight="1" x14ac:dyDescent="0.25">
      <c r="A48" s="55" t="s">
        <v>95</v>
      </c>
      <c r="B48" s="84" t="s">
        <v>98</v>
      </c>
      <c r="C48" s="53"/>
      <c r="D48" s="36"/>
      <c r="E48" s="37"/>
      <c r="F48" s="38"/>
      <c r="G48" s="38"/>
      <c r="H48" s="51">
        <v>10639.274138000001</v>
      </c>
      <c r="I48" s="41">
        <f>7045.214+2008.26</f>
        <v>9053.4740000000002</v>
      </c>
      <c r="J48" s="41">
        <v>6999.2</v>
      </c>
      <c r="K48" s="41">
        <v>6999.2</v>
      </c>
      <c r="L48" s="36">
        <f>H48+I48+J48+K48</f>
        <v>33691.148138000004</v>
      </c>
      <c r="M48" s="165" t="s">
        <v>13</v>
      </c>
      <c r="N48" s="58"/>
    </row>
    <row r="49" spans="1:16" s="7" customFormat="1" ht="82.5" customHeight="1" x14ac:dyDescent="0.25">
      <c r="A49" s="55" t="s">
        <v>96</v>
      </c>
      <c r="B49" s="84" t="s">
        <v>102</v>
      </c>
      <c r="C49" s="53"/>
      <c r="D49" s="36"/>
      <c r="E49" s="37"/>
      <c r="F49" s="38"/>
      <c r="G49" s="38"/>
      <c r="H49" s="51">
        <v>3000</v>
      </c>
      <c r="I49" s="41">
        <v>6000</v>
      </c>
      <c r="J49" s="41">
        <v>3000</v>
      </c>
      <c r="K49" s="41">
        <v>3000</v>
      </c>
      <c r="L49" s="36">
        <f>H49+I49+J49+K49</f>
        <v>15000</v>
      </c>
      <c r="M49" s="165" t="s">
        <v>13</v>
      </c>
      <c r="N49" s="58"/>
    </row>
    <row r="50" spans="1:16" s="7" customFormat="1" ht="168" x14ac:dyDescent="0.25">
      <c r="A50" s="55" t="s">
        <v>97</v>
      </c>
      <c r="B50" s="84" t="s">
        <v>100</v>
      </c>
      <c r="C50" s="53"/>
      <c r="D50" s="36"/>
      <c r="E50" s="37"/>
      <c r="F50" s="38"/>
      <c r="G50" s="38"/>
      <c r="H50" s="51">
        <f>6720.39872-H51</f>
        <v>4633.2517800000005</v>
      </c>
      <c r="I50" s="41">
        <v>3909.6860000000001</v>
      </c>
      <c r="J50" s="41">
        <v>1226.5</v>
      </c>
      <c r="K50" s="41">
        <v>1226.5</v>
      </c>
      <c r="L50" s="36">
        <f>H50+I50+J50+K50</f>
        <v>10995.93778</v>
      </c>
      <c r="M50" s="165" t="s">
        <v>13</v>
      </c>
      <c r="N50" s="58"/>
    </row>
    <row r="51" spans="1:16" s="7" customFormat="1" ht="120" x14ac:dyDescent="0.25">
      <c r="A51" s="55" t="s">
        <v>99</v>
      </c>
      <c r="B51" s="84" t="s">
        <v>104</v>
      </c>
      <c r="C51" s="53"/>
      <c r="D51" s="36"/>
      <c r="E51" s="37"/>
      <c r="F51" s="38"/>
      <c r="G51" s="38"/>
      <c r="H51" s="51">
        <v>2087.1469400000001</v>
      </c>
      <c r="I51" s="41">
        <v>1893.95</v>
      </c>
      <c r="J51" s="41">
        <v>0</v>
      </c>
      <c r="K51" s="41">
        <v>0</v>
      </c>
      <c r="L51" s="36">
        <f t="shared" ref="L51" si="2">H51+I51+J51+K51</f>
        <v>3981.0969400000004</v>
      </c>
      <c r="M51" s="165" t="s">
        <v>13</v>
      </c>
      <c r="N51" s="58"/>
    </row>
    <row r="52" spans="1:16" s="7" customFormat="1" ht="192" x14ac:dyDescent="0.25">
      <c r="A52" s="55" t="s">
        <v>121</v>
      </c>
      <c r="B52" s="84" t="s">
        <v>122</v>
      </c>
      <c r="C52" s="53"/>
      <c r="D52" s="36"/>
      <c r="E52" s="37"/>
      <c r="F52" s="38"/>
      <c r="G52" s="38"/>
      <c r="H52" s="51"/>
      <c r="I52" s="41">
        <v>560</v>
      </c>
      <c r="J52" s="41"/>
      <c r="K52" s="41"/>
      <c r="L52" s="36">
        <f>I52</f>
        <v>560</v>
      </c>
      <c r="M52" s="165" t="s">
        <v>13</v>
      </c>
      <c r="N52" s="58"/>
    </row>
    <row r="53" spans="1:16" s="7" customFormat="1" ht="120" x14ac:dyDescent="0.25">
      <c r="A53" s="152" t="s">
        <v>123</v>
      </c>
      <c r="B53" s="84" t="s">
        <v>101</v>
      </c>
      <c r="C53" s="53"/>
      <c r="D53" s="36"/>
      <c r="E53" s="37"/>
      <c r="F53" s="38"/>
      <c r="G53" s="38"/>
      <c r="H53" s="51">
        <f>3831.37429+0.00024</f>
        <v>3831.37453</v>
      </c>
      <c r="I53" s="41">
        <v>5213</v>
      </c>
      <c r="J53" s="41">
        <v>3411.6</v>
      </c>
      <c r="K53" s="41">
        <v>3411.6</v>
      </c>
      <c r="L53" s="36">
        <f>H53+I53+J53+K53</f>
        <v>15867.574530000002</v>
      </c>
      <c r="M53" s="165" t="s">
        <v>13</v>
      </c>
      <c r="N53" s="251"/>
    </row>
    <row r="54" spans="1:16" s="7" customFormat="1" ht="24.75" x14ac:dyDescent="0.4">
      <c r="A54" s="173"/>
      <c r="B54" s="177"/>
      <c r="C54" s="53"/>
      <c r="D54" s="36"/>
      <c r="E54" s="37"/>
      <c r="F54" s="38"/>
      <c r="G54" s="38"/>
      <c r="H54" s="51"/>
      <c r="I54" s="155"/>
      <c r="J54" s="41"/>
      <c r="K54" s="41"/>
      <c r="L54" s="36"/>
      <c r="M54" s="165"/>
      <c r="N54" s="251"/>
    </row>
    <row r="55" spans="1:16" s="7" customFormat="1" ht="24" x14ac:dyDescent="0.25">
      <c r="A55" s="252" t="s">
        <v>35</v>
      </c>
      <c r="B55" s="254" t="s">
        <v>36</v>
      </c>
      <c r="C55" s="53">
        <v>0</v>
      </c>
      <c r="D55" s="36">
        <v>0</v>
      </c>
      <c r="E55" s="37">
        <v>0</v>
      </c>
      <c r="F55" s="38">
        <v>500</v>
      </c>
      <c r="G55" s="38">
        <v>0</v>
      </c>
      <c r="H55" s="51">
        <v>0</v>
      </c>
      <c r="I55" s="41">
        <v>0</v>
      </c>
      <c r="J55" s="41">
        <v>0</v>
      </c>
      <c r="K55" s="41">
        <v>0</v>
      </c>
      <c r="L55" s="36">
        <f t="shared" si="1"/>
        <v>500</v>
      </c>
      <c r="M55" s="165" t="s">
        <v>13</v>
      </c>
      <c r="N55" s="251"/>
    </row>
    <row r="56" spans="1:16" s="7" customFormat="1" ht="66" customHeight="1" x14ac:dyDescent="0.25">
      <c r="A56" s="253"/>
      <c r="B56" s="251"/>
      <c r="C56" s="53">
        <v>0</v>
      </c>
      <c r="D56" s="36">
        <v>0</v>
      </c>
      <c r="E56" s="37">
        <v>0</v>
      </c>
      <c r="F56" s="38">
        <v>918.4</v>
      </c>
      <c r="G56" s="38">
        <v>0</v>
      </c>
      <c r="H56" s="51">
        <v>0</v>
      </c>
      <c r="I56" s="41">
        <v>0</v>
      </c>
      <c r="J56" s="41">
        <v>0</v>
      </c>
      <c r="K56" s="41">
        <v>0</v>
      </c>
      <c r="L56" s="36">
        <f t="shared" si="1"/>
        <v>918.4</v>
      </c>
      <c r="M56" s="165" t="s">
        <v>9</v>
      </c>
      <c r="N56" s="85"/>
    </row>
    <row r="57" spans="1:16" s="7" customFormat="1" ht="159.75" customHeight="1" x14ac:dyDescent="0.25">
      <c r="A57" s="228"/>
      <c r="B57" s="255"/>
      <c r="C57" s="53">
        <v>0</v>
      </c>
      <c r="D57" s="36">
        <v>0</v>
      </c>
      <c r="E57" s="37">
        <v>0</v>
      </c>
      <c r="F57" s="38">
        <v>3915</v>
      </c>
      <c r="G57" s="38">
        <v>0</v>
      </c>
      <c r="H57" s="51">
        <v>0</v>
      </c>
      <c r="I57" s="41">
        <v>0</v>
      </c>
      <c r="J57" s="41">
        <v>0</v>
      </c>
      <c r="K57" s="41">
        <v>0</v>
      </c>
      <c r="L57" s="36">
        <f t="shared" si="1"/>
        <v>3915</v>
      </c>
      <c r="M57" s="165" t="s">
        <v>10</v>
      </c>
      <c r="N57" s="85"/>
      <c r="P57" s="8"/>
    </row>
    <row r="58" spans="1:16" s="7" customFormat="1" ht="247.5" customHeight="1" x14ac:dyDescent="0.25">
      <c r="A58" s="175"/>
      <c r="B58" s="162" t="s">
        <v>93</v>
      </c>
      <c r="C58" s="53">
        <f>C55+C56+C57</f>
        <v>0</v>
      </c>
      <c r="D58" s="53">
        <f t="shared" ref="D58:L58" si="3">D55+D56+D57</f>
        <v>0</v>
      </c>
      <c r="E58" s="53">
        <f t="shared" si="3"/>
        <v>0</v>
      </c>
      <c r="F58" s="53">
        <f t="shared" si="3"/>
        <v>5333.4</v>
      </c>
      <c r="G58" s="53">
        <f t="shared" si="3"/>
        <v>0</v>
      </c>
      <c r="H58" s="56">
        <f t="shared" si="3"/>
        <v>0</v>
      </c>
      <c r="I58" s="56">
        <f t="shared" si="3"/>
        <v>0</v>
      </c>
      <c r="J58" s="56">
        <f t="shared" si="3"/>
        <v>0</v>
      </c>
      <c r="K58" s="56">
        <f t="shared" si="3"/>
        <v>0</v>
      </c>
      <c r="L58" s="53">
        <f t="shared" si="3"/>
        <v>5333.4</v>
      </c>
      <c r="M58" s="178"/>
      <c r="N58" s="85"/>
      <c r="P58" s="8"/>
    </row>
    <row r="59" spans="1:16" s="7" customFormat="1" ht="86.25" customHeight="1" x14ac:dyDescent="0.25">
      <c r="A59" s="258" t="s">
        <v>37</v>
      </c>
      <c r="B59" s="194" t="s">
        <v>60</v>
      </c>
      <c r="C59" s="53">
        <v>0</v>
      </c>
      <c r="D59" s="36">
        <v>0</v>
      </c>
      <c r="E59" s="37">
        <v>0</v>
      </c>
      <c r="F59" s="38">
        <v>0</v>
      </c>
      <c r="G59" s="38">
        <f>G63+G66</f>
        <v>1060</v>
      </c>
      <c r="H59" s="51">
        <f>H63+H66+H69</f>
        <v>235.3</v>
      </c>
      <c r="I59" s="41">
        <f>I63+I66</f>
        <v>41.400000000000006</v>
      </c>
      <c r="J59" s="41">
        <f t="shared" ref="J59" si="4">J63+J66</f>
        <v>10.8</v>
      </c>
      <c r="K59" s="41">
        <f>K63+K66</f>
        <v>12.2</v>
      </c>
      <c r="L59" s="36">
        <f>H59+G59+F59+E59+D59+C59+I59+J59+K59</f>
        <v>1359.7</v>
      </c>
      <c r="M59" s="178" t="s">
        <v>13</v>
      </c>
      <c r="N59" s="85"/>
      <c r="P59" s="8"/>
    </row>
    <row r="60" spans="1:16" s="7" customFormat="1" ht="86.25" customHeight="1" x14ac:dyDescent="0.25">
      <c r="A60" s="259"/>
      <c r="B60" s="260"/>
      <c r="C60" s="53">
        <v>0</v>
      </c>
      <c r="D60" s="36">
        <v>0</v>
      </c>
      <c r="E60" s="37">
        <v>0</v>
      </c>
      <c r="F60" s="38">
        <v>0</v>
      </c>
      <c r="G60" s="38">
        <f>G64+G67</f>
        <v>1925.8000000000002</v>
      </c>
      <c r="H60" s="51">
        <f>H64+H67+H70</f>
        <v>1057</v>
      </c>
      <c r="I60" s="41">
        <f>I64+I67</f>
        <v>788.22</v>
      </c>
      <c r="J60" s="41">
        <f>724.9-26.4</f>
        <v>698.5</v>
      </c>
      <c r="K60" s="41">
        <f>724.9+86.7</f>
        <v>811.6</v>
      </c>
      <c r="L60" s="36">
        <f t="shared" si="1"/>
        <v>5281.1200000000008</v>
      </c>
      <c r="M60" s="178" t="s">
        <v>9</v>
      </c>
      <c r="N60" s="92"/>
      <c r="P60" s="8"/>
    </row>
    <row r="61" spans="1:16" s="7" customFormat="1" ht="150" customHeight="1" x14ac:dyDescent="0.25">
      <c r="A61" s="259"/>
      <c r="B61" s="195"/>
      <c r="C61" s="53">
        <v>0</v>
      </c>
      <c r="D61" s="36">
        <v>0</v>
      </c>
      <c r="E61" s="37">
        <v>0</v>
      </c>
      <c r="F61" s="38">
        <v>0</v>
      </c>
      <c r="G61" s="38">
        <f>G65+G68</f>
        <v>28768.9</v>
      </c>
      <c r="H61" s="51">
        <f>H65+H68+H71</f>
        <v>20950.3</v>
      </c>
      <c r="I61" s="41">
        <f>I68+I65</f>
        <v>3209.08</v>
      </c>
      <c r="J61" s="41">
        <v>2627.5</v>
      </c>
      <c r="K61" s="41">
        <v>3053.1</v>
      </c>
      <c r="L61" s="36">
        <f t="shared" si="1"/>
        <v>58608.88</v>
      </c>
      <c r="M61" s="178" t="s">
        <v>10</v>
      </c>
      <c r="N61" s="58"/>
      <c r="P61" s="8"/>
    </row>
    <row r="62" spans="1:16" s="6" customFormat="1" ht="339" customHeight="1" x14ac:dyDescent="0.25">
      <c r="A62" s="57"/>
      <c r="B62" s="179" t="s">
        <v>83</v>
      </c>
      <c r="C62" s="37">
        <f t="shared" ref="C62:H62" si="5">C59+C60+C61</f>
        <v>0</v>
      </c>
      <c r="D62" s="37">
        <f t="shared" si="5"/>
        <v>0</v>
      </c>
      <c r="E62" s="37">
        <f t="shared" si="5"/>
        <v>0</v>
      </c>
      <c r="F62" s="37">
        <f t="shared" si="5"/>
        <v>0</v>
      </c>
      <c r="G62" s="37">
        <f t="shared" si="5"/>
        <v>31754.7</v>
      </c>
      <c r="H62" s="41">
        <f t="shared" si="5"/>
        <v>22242.6</v>
      </c>
      <c r="I62" s="41">
        <f>I59+I60+I61</f>
        <v>4038.7</v>
      </c>
      <c r="J62" s="41">
        <f t="shared" ref="J62:K62" si="6">J59+J60+J61</f>
        <v>3336.8</v>
      </c>
      <c r="K62" s="41">
        <f t="shared" si="6"/>
        <v>3876.9</v>
      </c>
      <c r="L62" s="36">
        <f>H62+G62+F62+E62+D62+C62+I62+J62+K62</f>
        <v>65249.700000000004</v>
      </c>
      <c r="M62" s="178"/>
      <c r="N62" s="58"/>
      <c r="P62" s="17"/>
    </row>
    <row r="63" spans="1:16" s="7" customFormat="1" ht="118.5" customHeight="1" x14ac:dyDescent="0.25">
      <c r="A63" s="227" t="s">
        <v>38</v>
      </c>
      <c r="B63" s="194" t="s">
        <v>42</v>
      </c>
      <c r="C63" s="53">
        <v>0</v>
      </c>
      <c r="D63" s="36">
        <v>0</v>
      </c>
      <c r="E63" s="37">
        <v>0</v>
      </c>
      <c r="F63" s="38">
        <v>0</v>
      </c>
      <c r="G63" s="38">
        <v>920</v>
      </c>
      <c r="H63" s="51">
        <v>0</v>
      </c>
      <c r="I63" s="41">
        <v>30.1</v>
      </c>
      <c r="J63" s="41">
        <v>0</v>
      </c>
      <c r="K63" s="41">
        <v>0</v>
      </c>
      <c r="L63" s="36">
        <f>H63+G63+F63+E63+D63+C63+I63+J63+K63</f>
        <v>950.1</v>
      </c>
      <c r="M63" s="178" t="s">
        <v>13</v>
      </c>
      <c r="N63" s="58"/>
    </row>
    <row r="64" spans="1:16" s="7" customFormat="1" ht="72.75" customHeight="1" x14ac:dyDescent="0.25">
      <c r="A64" s="261"/>
      <c r="B64" s="260"/>
      <c r="C64" s="53">
        <v>0</v>
      </c>
      <c r="D64" s="36">
        <v>0</v>
      </c>
      <c r="E64" s="37">
        <v>0</v>
      </c>
      <c r="F64" s="38">
        <v>0</v>
      </c>
      <c r="G64" s="38">
        <v>1041.7</v>
      </c>
      <c r="H64" s="51">
        <v>0</v>
      </c>
      <c r="I64" s="41">
        <v>12</v>
      </c>
      <c r="J64" s="41">
        <v>0</v>
      </c>
      <c r="K64" s="41">
        <v>0</v>
      </c>
      <c r="L64" s="36">
        <f t="shared" si="1"/>
        <v>1053.7</v>
      </c>
      <c r="M64" s="178" t="s">
        <v>9</v>
      </c>
      <c r="N64" s="58"/>
    </row>
    <row r="65" spans="1:14" s="7" customFormat="1" ht="39" customHeight="1" x14ac:dyDescent="0.25">
      <c r="A65" s="262"/>
      <c r="B65" s="195"/>
      <c r="C65" s="53">
        <v>0</v>
      </c>
      <c r="D65" s="36">
        <v>0</v>
      </c>
      <c r="E65" s="37">
        <v>0</v>
      </c>
      <c r="F65" s="38">
        <v>0</v>
      </c>
      <c r="G65" s="38">
        <v>25000</v>
      </c>
      <c r="H65" s="51">
        <v>0</v>
      </c>
      <c r="I65" s="41">
        <v>289</v>
      </c>
      <c r="J65" s="41">
        <v>0</v>
      </c>
      <c r="K65" s="41">
        <v>0</v>
      </c>
      <c r="L65" s="36">
        <f t="shared" si="1"/>
        <v>25289</v>
      </c>
      <c r="M65" s="178" t="s">
        <v>10</v>
      </c>
      <c r="N65" s="58"/>
    </row>
    <row r="66" spans="1:14" s="7" customFormat="1" ht="56.25" customHeight="1" x14ac:dyDescent="0.25">
      <c r="A66" s="227" t="s">
        <v>39</v>
      </c>
      <c r="B66" s="265" t="s">
        <v>40</v>
      </c>
      <c r="C66" s="53">
        <v>0</v>
      </c>
      <c r="D66" s="36">
        <v>0</v>
      </c>
      <c r="E66" s="37">
        <v>0</v>
      </c>
      <c r="F66" s="38">
        <v>0</v>
      </c>
      <c r="G66" s="38">
        <v>140</v>
      </c>
      <c r="H66" s="51">
        <v>35.299999999999997</v>
      </c>
      <c r="I66" s="41">
        <v>11.3</v>
      </c>
      <c r="J66" s="41">
        <v>10.8</v>
      </c>
      <c r="K66" s="41">
        <v>12.2</v>
      </c>
      <c r="L66" s="36">
        <f>H66+G66+F66+E66+D66+C66+I66+J66+K66</f>
        <v>209.60000000000002</v>
      </c>
      <c r="M66" s="178" t="s">
        <v>13</v>
      </c>
      <c r="N66" s="58"/>
    </row>
    <row r="67" spans="1:14" s="7" customFormat="1" ht="37.5" customHeight="1" x14ac:dyDescent="0.25">
      <c r="A67" s="263"/>
      <c r="B67" s="260"/>
      <c r="C67" s="53">
        <v>0</v>
      </c>
      <c r="D67" s="36">
        <v>0</v>
      </c>
      <c r="E67" s="37">
        <v>0</v>
      </c>
      <c r="F67" s="38">
        <v>0</v>
      </c>
      <c r="G67" s="38">
        <v>884.1</v>
      </c>
      <c r="H67" s="51">
        <v>223</v>
      </c>
      <c r="I67" s="41">
        <v>776.22</v>
      </c>
      <c r="J67" s="41">
        <f>724.9-26.4</f>
        <v>698.5</v>
      </c>
      <c r="K67" s="41">
        <f>724.9+86.7</f>
        <v>811.6</v>
      </c>
      <c r="L67" s="36">
        <f t="shared" si="1"/>
        <v>3393.4199999999996</v>
      </c>
      <c r="M67" s="165" t="s">
        <v>9</v>
      </c>
      <c r="N67" s="58"/>
    </row>
    <row r="68" spans="1:14" s="7" customFormat="1" ht="107.25" customHeight="1" x14ac:dyDescent="0.25">
      <c r="A68" s="264"/>
      <c r="B68" s="195"/>
      <c r="C68" s="53">
        <v>0</v>
      </c>
      <c r="D68" s="36">
        <v>0</v>
      </c>
      <c r="E68" s="37">
        <v>0</v>
      </c>
      <c r="F68" s="38">
        <v>0</v>
      </c>
      <c r="G68" s="38">
        <v>3768.9</v>
      </c>
      <c r="H68" s="51">
        <v>950.3</v>
      </c>
      <c r="I68" s="41">
        <v>2920.08</v>
      </c>
      <c r="J68" s="41">
        <v>2627.5</v>
      </c>
      <c r="K68" s="41">
        <v>3053.1</v>
      </c>
      <c r="L68" s="36">
        <f t="shared" si="1"/>
        <v>13319.88</v>
      </c>
      <c r="M68" s="165" t="s">
        <v>10</v>
      </c>
      <c r="N68" s="58"/>
    </row>
    <row r="69" spans="1:14" s="7" customFormat="1" ht="37.5" customHeight="1" x14ac:dyDescent="0.25">
      <c r="A69" s="227" t="s">
        <v>57</v>
      </c>
      <c r="B69" s="194" t="s">
        <v>56</v>
      </c>
      <c r="C69" s="53">
        <v>0</v>
      </c>
      <c r="D69" s="36">
        <v>0</v>
      </c>
      <c r="E69" s="37">
        <v>0</v>
      </c>
      <c r="F69" s="38">
        <v>0</v>
      </c>
      <c r="G69" s="38">
        <v>0</v>
      </c>
      <c r="H69" s="51">
        <v>200</v>
      </c>
      <c r="I69" s="41">
        <v>0</v>
      </c>
      <c r="J69" s="41">
        <v>0</v>
      </c>
      <c r="K69" s="41">
        <v>0</v>
      </c>
      <c r="L69" s="36">
        <f t="shared" si="1"/>
        <v>200</v>
      </c>
      <c r="M69" s="165" t="s">
        <v>13</v>
      </c>
      <c r="N69" s="58"/>
    </row>
    <row r="70" spans="1:14" s="7" customFormat="1" ht="37.5" customHeight="1" x14ac:dyDescent="0.25">
      <c r="A70" s="263"/>
      <c r="B70" s="260"/>
      <c r="C70" s="53">
        <v>0</v>
      </c>
      <c r="D70" s="36">
        <v>0</v>
      </c>
      <c r="E70" s="37">
        <v>0</v>
      </c>
      <c r="F70" s="38">
        <v>0</v>
      </c>
      <c r="G70" s="38">
        <v>0</v>
      </c>
      <c r="H70" s="51">
        <v>834</v>
      </c>
      <c r="I70" s="41">
        <v>0</v>
      </c>
      <c r="J70" s="41">
        <v>0</v>
      </c>
      <c r="K70" s="41">
        <v>0</v>
      </c>
      <c r="L70" s="36">
        <f t="shared" si="1"/>
        <v>834</v>
      </c>
      <c r="M70" s="165" t="s">
        <v>9</v>
      </c>
      <c r="N70" s="219" t="s">
        <v>111</v>
      </c>
    </row>
    <row r="71" spans="1:14" s="7" customFormat="1" ht="404.25" customHeight="1" x14ac:dyDescent="0.25">
      <c r="A71" s="264"/>
      <c r="B71" s="195"/>
      <c r="C71" s="53">
        <v>0</v>
      </c>
      <c r="D71" s="36">
        <v>0</v>
      </c>
      <c r="E71" s="37">
        <v>0</v>
      </c>
      <c r="F71" s="38">
        <v>0</v>
      </c>
      <c r="G71" s="38">
        <v>0</v>
      </c>
      <c r="H71" s="51">
        <v>20000</v>
      </c>
      <c r="I71" s="41">
        <v>0</v>
      </c>
      <c r="J71" s="41">
        <v>0</v>
      </c>
      <c r="K71" s="41">
        <v>0</v>
      </c>
      <c r="L71" s="36">
        <f t="shared" si="1"/>
        <v>20000</v>
      </c>
      <c r="M71" s="165" t="s">
        <v>10</v>
      </c>
      <c r="N71" s="237"/>
    </row>
    <row r="72" spans="1:14" s="7" customFormat="1" ht="264" customHeight="1" x14ac:dyDescent="0.25">
      <c r="A72" s="217">
        <v>4</v>
      </c>
      <c r="B72" s="266" t="s">
        <v>61</v>
      </c>
      <c r="C72" s="35">
        <v>3610.0189999999998</v>
      </c>
      <c r="D72" s="59">
        <v>5097.8999999999996</v>
      </c>
      <c r="E72" s="60">
        <v>5477.8</v>
      </c>
      <c r="F72" s="61">
        <v>5588.1</v>
      </c>
      <c r="G72" s="61">
        <v>5672.3</v>
      </c>
      <c r="H72" s="62">
        <v>5843.2</v>
      </c>
      <c r="I72" s="63">
        <f>5920.7+971.8</f>
        <v>6892.5</v>
      </c>
      <c r="J72" s="63">
        <v>5613.4</v>
      </c>
      <c r="K72" s="63">
        <v>5613.4</v>
      </c>
      <c r="L72" s="36">
        <f t="shared" si="1"/>
        <v>49408.618999999999</v>
      </c>
      <c r="M72" s="165" t="s">
        <v>13</v>
      </c>
      <c r="N72" s="103" t="s">
        <v>78</v>
      </c>
    </row>
    <row r="73" spans="1:14" s="7" customFormat="1" ht="105" customHeight="1" x14ac:dyDescent="0.25">
      <c r="A73" s="264"/>
      <c r="B73" s="267"/>
      <c r="C73" s="52">
        <v>1084.6310000000001</v>
      </c>
      <c r="D73" s="59">
        <v>0</v>
      </c>
      <c r="E73" s="60">
        <v>0</v>
      </c>
      <c r="F73" s="61">
        <v>0</v>
      </c>
      <c r="G73" s="61">
        <v>0</v>
      </c>
      <c r="H73" s="62">
        <v>0</v>
      </c>
      <c r="I73" s="63">
        <v>0</v>
      </c>
      <c r="J73" s="63">
        <v>0</v>
      </c>
      <c r="K73" s="63">
        <v>0</v>
      </c>
      <c r="L73" s="36">
        <f t="shared" si="1"/>
        <v>1084.6310000000001</v>
      </c>
      <c r="M73" s="165" t="s">
        <v>9</v>
      </c>
      <c r="N73" s="89"/>
    </row>
    <row r="74" spans="1:14" s="7" customFormat="1" ht="360.75" customHeight="1" x14ac:dyDescent="0.35">
      <c r="A74" s="55" t="s">
        <v>49</v>
      </c>
      <c r="B74" s="86" t="s">
        <v>62</v>
      </c>
      <c r="C74" s="52">
        <v>0</v>
      </c>
      <c r="D74" s="59">
        <v>0</v>
      </c>
      <c r="E74" s="60">
        <v>0</v>
      </c>
      <c r="F74" s="61">
        <v>0</v>
      </c>
      <c r="G74" s="61">
        <v>566.82600000000002</v>
      </c>
      <c r="H74" s="62">
        <v>0</v>
      </c>
      <c r="I74" s="63">
        <v>0</v>
      </c>
      <c r="J74" s="63">
        <v>0</v>
      </c>
      <c r="K74" s="63">
        <v>0</v>
      </c>
      <c r="L74" s="36">
        <f t="shared" si="1"/>
        <v>566.82600000000002</v>
      </c>
      <c r="M74" s="165" t="s">
        <v>13</v>
      </c>
      <c r="N74" s="93"/>
    </row>
    <row r="75" spans="1:14" s="10" customFormat="1" ht="97.5" customHeight="1" x14ac:dyDescent="0.35">
      <c r="A75" s="256" t="s">
        <v>22</v>
      </c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94"/>
    </row>
    <row r="76" spans="1:14" s="10" customFormat="1" ht="42.75" customHeight="1" x14ac:dyDescent="0.35">
      <c r="A76" s="210" t="s">
        <v>51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58"/>
      <c r="N76" s="219" t="s">
        <v>52</v>
      </c>
    </row>
    <row r="77" spans="1:14" s="7" customFormat="1" ht="144.75" customHeight="1" x14ac:dyDescent="0.25">
      <c r="A77" s="113">
        <v>6</v>
      </c>
      <c r="B77" s="162" t="s">
        <v>120</v>
      </c>
      <c r="C77" s="53">
        <f>C78+C81+C82+C83+C84+C85+C86+C87</f>
        <v>55116.245999999999</v>
      </c>
      <c r="D77" s="53">
        <f t="shared" ref="D77:H77" si="7">D78+D81+D82+D83+D84+D85+D86+D87</f>
        <v>286078.68</v>
      </c>
      <c r="E77" s="53">
        <f t="shared" si="7"/>
        <v>78878.400000000009</v>
      </c>
      <c r="F77" s="53">
        <f t="shared" si="7"/>
        <v>16700.599999999999</v>
      </c>
      <c r="G77" s="53">
        <f t="shared" si="7"/>
        <v>7423.38</v>
      </c>
      <c r="H77" s="56">
        <f t="shared" si="7"/>
        <v>6478.2</v>
      </c>
      <c r="I77" s="186">
        <f>I78+I86</f>
        <v>2518.1999999999998</v>
      </c>
      <c r="J77" s="186">
        <v>0</v>
      </c>
      <c r="K77" s="186">
        <v>0</v>
      </c>
      <c r="L77" s="180">
        <f>G77+F77+E77+D77+C77+I77+J77+H77+K77</f>
        <v>453193.70600000001</v>
      </c>
      <c r="M77" s="164"/>
      <c r="N77" s="238"/>
    </row>
    <row r="78" spans="1:14" s="7" customFormat="1" ht="15" x14ac:dyDescent="0.25">
      <c r="A78" s="192" t="s">
        <v>65</v>
      </c>
      <c r="B78" s="219" t="s">
        <v>23</v>
      </c>
      <c r="C78" s="233">
        <v>25116.245999999999</v>
      </c>
      <c r="D78" s="233">
        <v>500</v>
      </c>
      <c r="E78" s="242">
        <v>1065</v>
      </c>
      <c r="F78" s="245">
        <v>15700.6</v>
      </c>
      <c r="G78" s="245">
        <v>0</v>
      </c>
      <c r="H78" s="248">
        <v>2278.1999999999998</v>
      </c>
      <c r="I78" s="230">
        <v>1828.2</v>
      </c>
      <c r="J78" s="230">
        <v>0</v>
      </c>
      <c r="K78" s="230">
        <v>0</v>
      </c>
      <c r="L78" s="233">
        <f t="shared" ref="L78" si="8">G78+F78+E78+D78+C78+I78+J78+H78+K78</f>
        <v>46488.245999999992</v>
      </c>
      <c r="M78" s="206" t="s">
        <v>13</v>
      </c>
      <c r="N78" s="238"/>
    </row>
    <row r="79" spans="1:14" s="7" customFormat="1" ht="15" x14ac:dyDescent="0.25">
      <c r="A79" s="239"/>
      <c r="B79" s="238"/>
      <c r="C79" s="240"/>
      <c r="D79" s="240"/>
      <c r="E79" s="243"/>
      <c r="F79" s="246"/>
      <c r="G79" s="246"/>
      <c r="H79" s="249"/>
      <c r="I79" s="231"/>
      <c r="J79" s="231"/>
      <c r="K79" s="231"/>
      <c r="L79" s="234"/>
      <c r="M79" s="236"/>
      <c r="N79" s="238"/>
    </row>
    <row r="80" spans="1:14" s="7" customFormat="1" ht="15" x14ac:dyDescent="0.25">
      <c r="A80" s="239"/>
      <c r="B80" s="238"/>
      <c r="C80" s="241"/>
      <c r="D80" s="241"/>
      <c r="E80" s="244"/>
      <c r="F80" s="247"/>
      <c r="G80" s="247"/>
      <c r="H80" s="250"/>
      <c r="I80" s="232"/>
      <c r="J80" s="232"/>
      <c r="K80" s="232"/>
      <c r="L80" s="235"/>
      <c r="M80" s="207"/>
      <c r="N80" s="238"/>
    </row>
    <row r="81" spans="1:17" s="7" customFormat="1" ht="120" customHeight="1" x14ac:dyDescent="0.25">
      <c r="A81" s="228"/>
      <c r="B81" s="195"/>
      <c r="C81" s="64">
        <v>30000</v>
      </c>
      <c r="D81" s="180">
        <v>284174.62</v>
      </c>
      <c r="E81" s="181">
        <v>73426.27</v>
      </c>
      <c r="F81" s="182">
        <v>0</v>
      </c>
      <c r="G81" s="182">
        <v>0</v>
      </c>
      <c r="H81" s="184">
        <v>0</v>
      </c>
      <c r="I81" s="186">
        <v>0</v>
      </c>
      <c r="J81" s="186">
        <v>0</v>
      </c>
      <c r="K81" s="186">
        <v>0</v>
      </c>
      <c r="L81" s="180">
        <f>G81+F81+E81+D81+C81+I81+J81+H81+K81</f>
        <v>387600.89</v>
      </c>
      <c r="M81" s="164" t="s">
        <v>9</v>
      </c>
      <c r="N81" s="238"/>
    </row>
    <row r="82" spans="1:17" s="7" customFormat="1" ht="168" x14ac:dyDescent="0.25">
      <c r="A82" s="176" t="s">
        <v>66</v>
      </c>
      <c r="B82" s="162" t="s">
        <v>24</v>
      </c>
      <c r="C82" s="53">
        <v>0</v>
      </c>
      <c r="D82" s="180">
        <v>934.5</v>
      </c>
      <c r="E82" s="181">
        <v>3387.13</v>
      </c>
      <c r="F82" s="182">
        <v>0</v>
      </c>
      <c r="G82" s="182">
        <v>0</v>
      </c>
      <c r="H82" s="184">
        <v>0</v>
      </c>
      <c r="I82" s="186">
        <v>0</v>
      </c>
      <c r="J82" s="186">
        <v>0</v>
      </c>
      <c r="K82" s="186">
        <v>0</v>
      </c>
      <c r="L82" s="180">
        <f>G82+F82+E82+D82+C82+I82+J82+H82+K82</f>
        <v>4321.63</v>
      </c>
      <c r="M82" s="164" t="s">
        <v>13</v>
      </c>
      <c r="N82" s="95"/>
    </row>
    <row r="83" spans="1:17" s="7" customFormat="1" ht="77.25" customHeight="1" x14ac:dyDescent="0.25">
      <c r="A83" s="176" t="s">
        <v>68</v>
      </c>
      <c r="B83" s="162" t="s">
        <v>67</v>
      </c>
      <c r="C83" s="53">
        <v>0</v>
      </c>
      <c r="D83" s="180">
        <v>469.56</v>
      </c>
      <c r="E83" s="181">
        <v>0</v>
      </c>
      <c r="F83" s="182">
        <v>0</v>
      </c>
      <c r="G83" s="182">
        <v>887.38</v>
      </c>
      <c r="H83" s="184">
        <v>0</v>
      </c>
      <c r="I83" s="186">
        <v>0</v>
      </c>
      <c r="J83" s="186">
        <v>0</v>
      </c>
      <c r="K83" s="186">
        <v>0</v>
      </c>
      <c r="L83" s="180">
        <f t="shared" ref="L83:L91" si="9">G83+F83+E83+D83+C83+I83+J83+H83+K83</f>
        <v>1356.94</v>
      </c>
      <c r="M83" s="164" t="s">
        <v>13</v>
      </c>
      <c r="N83" s="95"/>
    </row>
    <row r="84" spans="1:17" s="7" customFormat="1" ht="61.5" customHeight="1" x14ac:dyDescent="0.25">
      <c r="A84" s="176" t="s">
        <v>69</v>
      </c>
      <c r="B84" s="162" t="s">
        <v>48</v>
      </c>
      <c r="C84" s="53">
        <v>0</v>
      </c>
      <c r="D84" s="180">
        <v>0</v>
      </c>
      <c r="E84" s="181">
        <v>0</v>
      </c>
      <c r="F84" s="182">
        <v>1000</v>
      </c>
      <c r="G84" s="182">
        <v>1200</v>
      </c>
      <c r="H84" s="184">
        <v>0</v>
      </c>
      <c r="I84" s="186">
        <v>0</v>
      </c>
      <c r="J84" s="186">
        <v>0</v>
      </c>
      <c r="K84" s="186">
        <v>0</v>
      </c>
      <c r="L84" s="180">
        <f>G84+F84+E84+D84+C84+I84+J84+H84+K84</f>
        <v>2200</v>
      </c>
      <c r="M84" s="164" t="s">
        <v>13</v>
      </c>
      <c r="N84" s="95"/>
    </row>
    <row r="85" spans="1:17" s="7" customFormat="1" ht="242.25" customHeight="1" x14ac:dyDescent="0.25">
      <c r="A85" s="176" t="s">
        <v>70</v>
      </c>
      <c r="B85" s="87" t="s">
        <v>45</v>
      </c>
      <c r="C85" s="53">
        <v>0</v>
      </c>
      <c r="D85" s="180">
        <v>0</v>
      </c>
      <c r="E85" s="181">
        <v>0</v>
      </c>
      <c r="F85" s="182">
        <v>0</v>
      </c>
      <c r="G85" s="182">
        <v>5336</v>
      </c>
      <c r="H85" s="184">
        <v>0</v>
      </c>
      <c r="I85" s="186">
        <v>0</v>
      </c>
      <c r="J85" s="186">
        <v>0</v>
      </c>
      <c r="K85" s="186">
        <v>0</v>
      </c>
      <c r="L85" s="180">
        <f t="shared" si="9"/>
        <v>5336</v>
      </c>
      <c r="M85" s="164" t="s">
        <v>13</v>
      </c>
      <c r="N85" s="95"/>
    </row>
    <row r="86" spans="1:17" s="7" customFormat="1" ht="123.75" customHeight="1" x14ac:dyDescent="0.25">
      <c r="A86" s="176" t="s">
        <v>71</v>
      </c>
      <c r="B86" s="162" t="s">
        <v>124</v>
      </c>
      <c r="C86" s="53">
        <v>0</v>
      </c>
      <c r="D86" s="180">
        <v>0</v>
      </c>
      <c r="E86" s="181">
        <v>1000</v>
      </c>
      <c r="F86" s="182">
        <v>0</v>
      </c>
      <c r="G86" s="182">
        <v>0</v>
      </c>
      <c r="H86" s="184">
        <v>3000</v>
      </c>
      <c r="I86" s="186">
        <v>690</v>
      </c>
      <c r="J86" s="186">
        <v>0</v>
      </c>
      <c r="K86" s="186">
        <v>0</v>
      </c>
      <c r="L86" s="180">
        <f t="shared" si="9"/>
        <v>4690</v>
      </c>
      <c r="M86" s="164" t="s">
        <v>13</v>
      </c>
      <c r="N86" s="96"/>
    </row>
    <row r="87" spans="1:17" s="7" customFormat="1" ht="146.25" customHeight="1" x14ac:dyDescent="0.25">
      <c r="A87" s="176" t="s">
        <v>72</v>
      </c>
      <c r="B87" s="65" t="s">
        <v>58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184">
        <v>1200</v>
      </c>
      <c r="I87" s="186">
        <v>0</v>
      </c>
      <c r="J87" s="186">
        <v>0</v>
      </c>
      <c r="K87" s="186">
        <v>0</v>
      </c>
      <c r="L87" s="180">
        <f t="shared" si="9"/>
        <v>1200</v>
      </c>
      <c r="M87" s="164" t="s">
        <v>13</v>
      </c>
      <c r="N87" s="96"/>
    </row>
    <row r="88" spans="1:17" s="7" customFormat="1" ht="93.75" customHeight="1" x14ac:dyDescent="0.25">
      <c r="A88" s="172" t="s">
        <v>87</v>
      </c>
      <c r="B88" s="185" t="s">
        <v>91</v>
      </c>
      <c r="C88" s="53">
        <v>0</v>
      </c>
      <c r="D88" s="180">
        <v>0</v>
      </c>
      <c r="E88" s="181">
        <v>0</v>
      </c>
      <c r="F88" s="182">
        <v>0</v>
      </c>
      <c r="G88" s="182">
        <v>0</v>
      </c>
      <c r="H88" s="184">
        <v>0</v>
      </c>
      <c r="I88" s="186">
        <v>0</v>
      </c>
      <c r="J88" s="186">
        <v>0</v>
      </c>
      <c r="K88" s="186">
        <v>0</v>
      </c>
      <c r="L88" s="180">
        <f>G88+F88+E88+D88+C88+I88+J88+H88+K88</f>
        <v>0</v>
      </c>
      <c r="M88" s="164" t="s">
        <v>13</v>
      </c>
      <c r="N88" s="96"/>
    </row>
    <row r="89" spans="1:17" s="7" customFormat="1" ht="93.75" customHeight="1" x14ac:dyDescent="0.25">
      <c r="A89" s="172" t="s">
        <v>88</v>
      </c>
      <c r="B89" s="185" t="s">
        <v>90</v>
      </c>
      <c r="C89" s="53">
        <v>0</v>
      </c>
      <c r="D89" s="180">
        <v>0</v>
      </c>
      <c r="E89" s="181">
        <v>0</v>
      </c>
      <c r="F89" s="182">
        <v>0</v>
      </c>
      <c r="G89" s="182">
        <v>0</v>
      </c>
      <c r="H89" s="184">
        <v>0</v>
      </c>
      <c r="I89" s="186">
        <v>0</v>
      </c>
      <c r="J89" s="186">
        <v>0</v>
      </c>
      <c r="K89" s="186">
        <v>0</v>
      </c>
      <c r="L89" s="180">
        <f>G89+F89+E89+D89+C89+I89+J89+H89+K89</f>
        <v>0</v>
      </c>
      <c r="M89" s="164" t="s">
        <v>13</v>
      </c>
      <c r="N89" s="219" t="s">
        <v>64</v>
      </c>
    </row>
    <row r="90" spans="1:17" s="7" customFormat="1" ht="93.75" customHeight="1" x14ac:dyDescent="0.25">
      <c r="A90" s="172" t="s">
        <v>89</v>
      </c>
      <c r="B90" s="185" t="s">
        <v>92</v>
      </c>
      <c r="C90" s="53">
        <v>0</v>
      </c>
      <c r="D90" s="180">
        <v>0</v>
      </c>
      <c r="E90" s="181">
        <v>0</v>
      </c>
      <c r="F90" s="182">
        <v>0</v>
      </c>
      <c r="G90" s="182">
        <v>0</v>
      </c>
      <c r="H90" s="184">
        <v>0</v>
      </c>
      <c r="I90" s="186">
        <v>0</v>
      </c>
      <c r="J90" s="186">
        <v>0</v>
      </c>
      <c r="K90" s="186">
        <v>0</v>
      </c>
      <c r="L90" s="180">
        <f>G90+F90+E90+D90+C90+I90+J90+H90+K90</f>
        <v>0</v>
      </c>
      <c r="M90" s="164" t="s">
        <v>13</v>
      </c>
      <c r="N90" s="237"/>
    </row>
    <row r="91" spans="1:17" s="7" customFormat="1" ht="68.25" customHeight="1" x14ac:dyDescent="0.25">
      <c r="A91" s="227" t="s">
        <v>73</v>
      </c>
      <c r="B91" s="194" t="s">
        <v>110</v>
      </c>
      <c r="C91" s="53">
        <v>0</v>
      </c>
      <c r="D91" s="180">
        <v>0</v>
      </c>
      <c r="E91" s="181">
        <v>0</v>
      </c>
      <c r="F91" s="182">
        <v>0</v>
      </c>
      <c r="G91" s="182">
        <v>0</v>
      </c>
      <c r="H91" s="184">
        <f>31.634+4.31586+0.00014</f>
        <v>35.950000000000003</v>
      </c>
      <c r="I91" s="186">
        <v>11441.1</v>
      </c>
      <c r="J91" s="186">
        <v>0</v>
      </c>
      <c r="K91" s="186">
        <v>0</v>
      </c>
      <c r="L91" s="180">
        <f t="shared" si="9"/>
        <v>11477.050000000001</v>
      </c>
      <c r="M91" s="164" t="s">
        <v>13</v>
      </c>
      <c r="N91" s="97"/>
    </row>
    <row r="92" spans="1:17" s="7" customFormat="1" ht="117.75" customHeight="1" x14ac:dyDescent="0.35">
      <c r="A92" s="228"/>
      <c r="B92" s="229"/>
      <c r="C92" s="53">
        <v>0</v>
      </c>
      <c r="D92" s="180">
        <v>0</v>
      </c>
      <c r="E92" s="181">
        <v>0</v>
      </c>
      <c r="F92" s="182">
        <v>0</v>
      </c>
      <c r="G92" s="182">
        <v>0</v>
      </c>
      <c r="H92" s="184">
        <v>35912.9</v>
      </c>
      <c r="I92" s="186">
        <v>0</v>
      </c>
      <c r="J92" s="186">
        <v>0</v>
      </c>
      <c r="K92" s="186">
        <v>0</v>
      </c>
      <c r="L92" s="180">
        <f>G92+F92+E92+D92+C92+I92+J92+H92+K92</f>
        <v>35912.9</v>
      </c>
      <c r="M92" s="164" t="s">
        <v>9</v>
      </c>
      <c r="N92" s="67"/>
    </row>
    <row r="93" spans="1:17" s="6" customFormat="1" ht="187.5" customHeight="1" x14ac:dyDescent="0.35">
      <c r="A93" s="66"/>
      <c r="B93" s="185" t="s">
        <v>85</v>
      </c>
      <c r="C93" s="53">
        <v>0</v>
      </c>
      <c r="D93" s="180">
        <v>0</v>
      </c>
      <c r="E93" s="181">
        <v>0</v>
      </c>
      <c r="F93" s="182">
        <v>0</v>
      </c>
      <c r="G93" s="182">
        <v>0</v>
      </c>
      <c r="H93" s="184">
        <f>H92+H91</f>
        <v>35948.85</v>
      </c>
      <c r="I93" s="186">
        <f>I91</f>
        <v>11441.1</v>
      </c>
      <c r="J93" s="186">
        <v>0</v>
      </c>
      <c r="K93" s="186">
        <v>0</v>
      </c>
      <c r="L93" s="180">
        <f>H93+I93</f>
        <v>47389.95</v>
      </c>
      <c r="M93" s="164"/>
      <c r="N93" s="67"/>
    </row>
    <row r="94" spans="1:17" s="13" customFormat="1" ht="60.75" customHeight="1" x14ac:dyDescent="0.45">
      <c r="A94" s="67"/>
      <c r="B94" s="168" t="s">
        <v>25</v>
      </c>
      <c r="C94" s="68">
        <f>C72+C78+C14+C83+C82</f>
        <v>36023.65</v>
      </c>
      <c r="D94" s="68">
        <f>D72+D78+D14+D83+D82</f>
        <v>22835.29</v>
      </c>
      <c r="E94" s="69">
        <f>E72+E78+E14+E83+E82+E86</f>
        <v>37162.589999999997</v>
      </c>
      <c r="F94" s="70">
        <f>F72+F78+F14+F83+F82+F86+F84+F55+F59</f>
        <v>41973.994999999995</v>
      </c>
      <c r="G94" s="71">
        <f>G72+G78+G14+G83+G82+G86+G84+G55+G59+G74+G85</f>
        <v>30011.588710000004</v>
      </c>
      <c r="H94" s="72">
        <f>H14+H72+H59+H87+H86+H91+H78</f>
        <v>39005.773649999981</v>
      </c>
      <c r="I94" s="187">
        <f>I97-I95-I96</f>
        <v>49616.909999999996</v>
      </c>
      <c r="J94" s="187">
        <f>J14+J72+J66</f>
        <v>23498.799999999999</v>
      </c>
      <c r="K94" s="187">
        <f>K14+K72+K66</f>
        <v>25376.799999999999</v>
      </c>
      <c r="L94" s="188">
        <f>J94+I94+H94+G94+F94+E94+D94+C94+K94</f>
        <v>305505.39736</v>
      </c>
      <c r="M94" s="67"/>
      <c r="N94" s="67"/>
      <c r="P94" s="18"/>
    </row>
    <row r="95" spans="1:17" s="13" customFormat="1" ht="60.75" customHeight="1" x14ac:dyDescent="0.45">
      <c r="A95" s="67"/>
      <c r="B95" s="165" t="s">
        <v>26</v>
      </c>
      <c r="C95" s="68">
        <f>C15+C81+C73</f>
        <v>69859.750999999989</v>
      </c>
      <c r="D95" s="68">
        <f>D15+D81</f>
        <v>328152.19</v>
      </c>
      <c r="E95" s="69">
        <f>E15+E81+E73</f>
        <v>112790.95000000001</v>
      </c>
      <c r="F95" s="70">
        <f>F15+F81+F73+F56+F60</f>
        <v>64351.199999999997</v>
      </c>
      <c r="G95" s="71">
        <f>G15+G81+G73+G56+G60</f>
        <v>73857.200000000012</v>
      </c>
      <c r="H95" s="72">
        <f>H15+H81+H73+H56+H60+H92</f>
        <v>78729.260000000009</v>
      </c>
      <c r="I95" s="187">
        <f>I60+I15</f>
        <v>8286.82</v>
      </c>
      <c r="J95" s="187">
        <f>J60+J15</f>
        <v>43783.7</v>
      </c>
      <c r="K95" s="187">
        <f>K60+K15</f>
        <v>8310.2000000000007</v>
      </c>
      <c r="L95" s="188">
        <f t="shared" ref="L95:L96" si="10">J95+I95+H95+G95+F95+E95+D95+C95+K95</f>
        <v>788121.27099999995</v>
      </c>
      <c r="M95" s="67"/>
      <c r="N95" s="98"/>
      <c r="P95" s="18"/>
      <c r="Q95" s="19"/>
    </row>
    <row r="96" spans="1:17" s="13" customFormat="1" ht="60.75" customHeight="1" x14ac:dyDescent="0.45">
      <c r="A96" s="67"/>
      <c r="B96" s="165" t="s">
        <v>10</v>
      </c>
      <c r="C96" s="68">
        <f>C17</f>
        <v>874.65599999999995</v>
      </c>
      <c r="D96" s="68">
        <f>D17</f>
        <v>6978</v>
      </c>
      <c r="E96" s="69">
        <f>E17</f>
        <v>2679.1</v>
      </c>
      <c r="F96" s="70">
        <f>F57+F61</f>
        <v>3915</v>
      </c>
      <c r="G96" s="71">
        <f>G57+G61</f>
        <v>28768.9</v>
      </c>
      <c r="H96" s="72">
        <f>H61+H17</f>
        <v>20950.3</v>
      </c>
      <c r="I96" s="187">
        <f>I61</f>
        <v>3209.08</v>
      </c>
      <c r="J96" s="187">
        <f>J61</f>
        <v>2627.5</v>
      </c>
      <c r="K96" s="187">
        <f>K61</f>
        <v>3053.1</v>
      </c>
      <c r="L96" s="188">
        <f t="shared" si="10"/>
        <v>73055.636000000013</v>
      </c>
      <c r="M96" s="67"/>
      <c r="N96" s="88"/>
      <c r="P96" s="18"/>
    </row>
    <row r="97" spans="1:16" s="13" customFormat="1" ht="60.75" customHeight="1" x14ac:dyDescent="0.45">
      <c r="A97" s="67"/>
      <c r="B97" s="168" t="s">
        <v>27</v>
      </c>
      <c r="C97" s="68">
        <f t="shared" ref="C97:H97" si="11">C96+C95+C94</f>
        <v>106758.057</v>
      </c>
      <c r="D97" s="68">
        <f t="shared" si="11"/>
        <v>357965.48</v>
      </c>
      <c r="E97" s="69">
        <f t="shared" si="11"/>
        <v>152632.64000000001</v>
      </c>
      <c r="F97" s="70">
        <f t="shared" si="11"/>
        <v>110240.19499999999</v>
      </c>
      <c r="G97" s="71">
        <f>G96+G95+G94</f>
        <v>132637.68871000002</v>
      </c>
      <c r="H97" s="72">
        <f t="shared" si="11"/>
        <v>138685.33364999999</v>
      </c>
      <c r="I97" s="187">
        <f>I18+I62+I72+I77+I93</f>
        <v>61112.81</v>
      </c>
      <c r="J97" s="187">
        <f>J18+J62+J72+J77</f>
        <v>69910</v>
      </c>
      <c r="K97" s="187">
        <f>K18+K62+K72+K77</f>
        <v>36740.100000000006</v>
      </c>
      <c r="L97" s="188">
        <f>J97+I97+H97+G97+F97+E97+D97+C97+K97</f>
        <v>1166682.3043600002</v>
      </c>
      <c r="M97" s="98"/>
      <c r="N97" s="93"/>
      <c r="P97" s="18"/>
    </row>
    <row r="98" spans="1:16" s="14" customFormat="1" ht="36.75" customHeight="1" x14ac:dyDescent="0.5">
      <c r="A98" s="208" t="s">
        <v>28</v>
      </c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157"/>
      <c r="N98" s="90"/>
      <c r="P98" s="20"/>
    </row>
    <row r="99" spans="1:16" s="10" customFormat="1" ht="33.75" customHeight="1" x14ac:dyDescent="0.35">
      <c r="A99" s="210" t="s">
        <v>29</v>
      </c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158"/>
      <c r="N99" s="212" t="s">
        <v>53</v>
      </c>
      <c r="P99" s="21"/>
    </row>
    <row r="100" spans="1:16" s="10" customFormat="1" ht="69.75" customHeight="1" x14ac:dyDescent="0.35">
      <c r="A100" s="215" t="s">
        <v>55</v>
      </c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159"/>
      <c r="N100" s="213"/>
    </row>
    <row r="101" spans="1:16" s="7" customFormat="1" ht="144.75" customHeight="1" x14ac:dyDescent="0.25">
      <c r="A101" s="217">
        <v>8</v>
      </c>
      <c r="B101" s="219" t="s">
        <v>74</v>
      </c>
      <c r="C101" s="59">
        <v>104546.53599999999</v>
      </c>
      <c r="D101" s="59">
        <v>136119.59</v>
      </c>
      <c r="E101" s="60">
        <v>139939.51999999999</v>
      </c>
      <c r="F101" s="61">
        <f>175573.405+321.7</f>
        <v>175895.10500000001</v>
      </c>
      <c r="G101" s="73">
        <v>178770.41229000001</v>
      </c>
      <c r="H101" s="74">
        <v>266282.92700000003</v>
      </c>
      <c r="I101" s="75">
        <v>225668.67</v>
      </c>
      <c r="J101" s="75">
        <v>197450.2</v>
      </c>
      <c r="K101" s="75">
        <v>197450.2</v>
      </c>
      <c r="L101" s="76">
        <f>D101+E101+F101+G101+C101+H101+I101+J101+K101</f>
        <v>1622123.1602899998</v>
      </c>
      <c r="M101" s="165" t="s">
        <v>13</v>
      </c>
      <c r="N101" s="213"/>
    </row>
    <row r="102" spans="1:16" s="7" customFormat="1" ht="47.25" customHeight="1" x14ac:dyDescent="0.25">
      <c r="A102" s="218"/>
      <c r="B102" s="220"/>
      <c r="C102" s="59">
        <v>17415.368999999999</v>
      </c>
      <c r="D102" s="59">
        <v>0</v>
      </c>
      <c r="E102" s="60">
        <v>25261.7</v>
      </c>
      <c r="F102" s="61">
        <v>0</v>
      </c>
      <c r="G102" s="61">
        <v>0</v>
      </c>
      <c r="H102" s="62">
        <v>0</v>
      </c>
      <c r="I102" s="75">
        <v>0</v>
      </c>
      <c r="J102" s="75">
        <v>0</v>
      </c>
      <c r="K102" s="75">
        <v>0</v>
      </c>
      <c r="L102" s="77">
        <f>D102+E102+F102+G102+C102+H102+I102+J102+K102</f>
        <v>42677.069000000003</v>
      </c>
      <c r="M102" s="165" t="s">
        <v>9</v>
      </c>
      <c r="N102" s="213"/>
    </row>
    <row r="103" spans="1:16" s="7" customFormat="1" ht="130.5" customHeight="1" x14ac:dyDescent="0.25">
      <c r="A103" s="168" t="s">
        <v>76</v>
      </c>
      <c r="B103" s="161" t="s">
        <v>81</v>
      </c>
      <c r="C103" s="77"/>
      <c r="D103" s="77"/>
      <c r="E103" s="107"/>
      <c r="F103" s="105"/>
      <c r="G103" s="105"/>
      <c r="H103" s="74">
        <v>203196.90000000002</v>
      </c>
      <c r="I103" s="75">
        <v>214986.37</v>
      </c>
      <c r="J103" s="75">
        <v>197450.2</v>
      </c>
      <c r="K103" s="75">
        <v>197450.2</v>
      </c>
      <c r="L103" s="77">
        <v>795547.5</v>
      </c>
      <c r="M103" s="164" t="s">
        <v>13</v>
      </c>
      <c r="N103" s="213"/>
    </row>
    <row r="104" spans="1:16" s="9" customFormat="1" ht="135.75" customHeight="1" x14ac:dyDescent="0.25">
      <c r="A104" s="78" t="s">
        <v>77</v>
      </c>
      <c r="B104" s="86" t="s">
        <v>75</v>
      </c>
      <c r="C104" s="60">
        <v>3394.2249999999999</v>
      </c>
      <c r="D104" s="59">
        <v>4656</v>
      </c>
      <c r="E104" s="60">
        <v>4889.37</v>
      </c>
      <c r="F104" s="61">
        <v>4695.8</v>
      </c>
      <c r="G104" s="61">
        <v>4653.18</v>
      </c>
      <c r="H104" s="74">
        <v>60086.027000000002</v>
      </c>
      <c r="I104" s="75">
        <v>10682.3</v>
      </c>
      <c r="J104" s="75">
        <v>0</v>
      </c>
      <c r="K104" s="75">
        <v>0</v>
      </c>
      <c r="L104" s="77">
        <v>82674.601999999999</v>
      </c>
      <c r="M104" s="165" t="s">
        <v>13</v>
      </c>
      <c r="N104" s="214"/>
    </row>
    <row r="105" spans="1:16" s="9" customFormat="1" ht="192.75" customHeight="1" x14ac:dyDescent="0.25">
      <c r="A105" s="192" t="s">
        <v>86</v>
      </c>
      <c r="B105" s="194" t="s">
        <v>80</v>
      </c>
      <c r="C105" s="196">
        <v>0</v>
      </c>
      <c r="D105" s="198">
        <v>0</v>
      </c>
      <c r="E105" s="196">
        <v>0</v>
      </c>
      <c r="F105" s="223">
        <v>0</v>
      </c>
      <c r="G105" s="223">
        <v>0</v>
      </c>
      <c r="H105" s="225">
        <v>3000</v>
      </c>
      <c r="I105" s="221">
        <v>0</v>
      </c>
      <c r="J105" s="221">
        <v>0</v>
      </c>
      <c r="K105" s="221">
        <v>0</v>
      </c>
      <c r="L105" s="198">
        <f>H105+I105+J105+K105</f>
        <v>3000</v>
      </c>
      <c r="M105" s="206" t="s">
        <v>13</v>
      </c>
      <c r="N105" s="219" t="s">
        <v>79</v>
      </c>
    </row>
    <row r="106" spans="1:16" s="9" customFormat="1" ht="409.5" customHeight="1" x14ac:dyDescent="0.25">
      <c r="A106" s="193"/>
      <c r="B106" s="195"/>
      <c r="C106" s="197"/>
      <c r="D106" s="199"/>
      <c r="E106" s="197"/>
      <c r="F106" s="224"/>
      <c r="G106" s="224"/>
      <c r="H106" s="226"/>
      <c r="I106" s="222"/>
      <c r="J106" s="222"/>
      <c r="K106" s="222"/>
      <c r="L106" s="199"/>
      <c r="M106" s="207"/>
      <c r="N106" s="220"/>
    </row>
    <row r="107" spans="1:16" s="12" customFormat="1" ht="36" customHeight="1" x14ac:dyDescent="0.4">
      <c r="A107" s="67"/>
      <c r="B107" s="165" t="s">
        <v>25</v>
      </c>
      <c r="C107" s="68">
        <f t="shared" ref="C107:K107" si="12">C101</f>
        <v>104546.53599999999</v>
      </c>
      <c r="D107" s="68">
        <f t="shared" si="12"/>
        <v>136119.59</v>
      </c>
      <c r="E107" s="69">
        <f t="shared" si="12"/>
        <v>139939.51999999999</v>
      </c>
      <c r="F107" s="70">
        <f t="shared" si="12"/>
        <v>175895.10500000001</v>
      </c>
      <c r="G107" s="79">
        <f t="shared" si="12"/>
        <v>178770.41229000001</v>
      </c>
      <c r="H107" s="72">
        <f t="shared" si="12"/>
        <v>266282.92700000003</v>
      </c>
      <c r="I107" s="80">
        <f t="shared" si="12"/>
        <v>225668.67</v>
      </c>
      <c r="J107" s="80">
        <f t="shared" si="12"/>
        <v>197450.2</v>
      </c>
      <c r="K107" s="80">
        <f t="shared" si="12"/>
        <v>197450.2</v>
      </c>
      <c r="L107" s="76">
        <f t="shared" ref="L107:L113" si="13">I107+H107+G107+F107+E107+D107+C107+J107+K107</f>
        <v>1622123.16029</v>
      </c>
      <c r="M107" s="67"/>
      <c r="N107" s="67"/>
    </row>
    <row r="108" spans="1:16" s="12" customFormat="1" ht="41.25" customHeight="1" x14ac:dyDescent="0.4">
      <c r="A108" s="67"/>
      <c r="B108" s="165" t="s">
        <v>26</v>
      </c>
      <c r="C108" s="68">
        <f t="shared" ref="C108:J108" si="14">C102</f>
        <v>17415.368999999999</v>
      </c>
      <c r="D108" s="68">
        <f t="shared" si="14"/>
        <v>0</v>
      </c>
      <c r="E108" s="69">
        <f t="shared" si="14"/>
        <v>25261.7</v>
      </c>
      <c r="F108" s="70">
        <f t="shared" si="14"/>
        <v>0</v>
      </c>
      <c r="G108" s="70">
        <f t="shared" si="14"/>
        <v>0</v>
      </c>
      <c r="H108" s="72">
        <f t="shared" si="14"/>
        <v>0</v>
      </c>
      <c r="I108" s="80">
        <f t="shared" si="14"/>
        <v>0</v>
      </c>
      <c r="J108" s="80">
        <f t="shared" si="14"/>
        <v>0</v>
      </c>
      <c r="K108" s="81">
        <v>0</v>
      </c>
      <c r="L108" s="76">
        <f t="shared" si="13"/>
        <v>42677.069000000003</v>
      </c>
      <c r="M108" s="67"/>
      <c r="N108" s="99"/>
    </row>
    <row r="109" spans="1:16" s="12" customFormat="1" ht="57.75" customHeight="1" x14ac:dyDescent="0.4">
      <c r="A109" s="67"/>
      <c r="B109" s="165" t="s">
        <v>27</v>
      </c>
      <c r="C109" s="68">
        <f t="shared" ref="C109:K109" si="15">C108+C107</f>
        <v>121961.905</v>
      </c>
      <c r="D109" s="68">
        <f t="shared" si="15"/>
        <v>136119.59</v>
      </c>
      <c r="E109" s="69">
        <f t="shared" si="15"/>
        <v>165201.22</v>
      </c>
      <c r="F109" s="70">
        <f>F108+F107</f>
        <v>175895.10500000001</v>
      </c>
      <c r="G109" s="79">
        <f>G107</f>
        <v>178770.41229000001</v>
      </c>
      <c r="H109" s="72">
        <f>H108+H107</f>
        <v>266282.92700000003</v>
      </c>
      <c r="I109" s="80">
        <f t="shared" si="15"/>
        <v>225668.67</v>
      </c>
      <c r="J109" s="80">
        <f t="shared" si="15"/>
        <v>197450.2</v>
      </c>
      <c r="K109" s="80">
        <f t="shared" si="15"/>
        <v>197450.2</v>
      </c>
      <c r="L109" s="76">
        <f t="shared" si="13"/>
        <v>1664800.2292899999</v>
      </c>
      <c r="M109" s="67"/>
      <c r="N109" s="67"/>
    </row>
    <row r="110" spans="1:16" s="12" customFormat="1" ht="41.25" customHeight="1" x14ac:dyDescent="0.4">
      <c r="A110" s="82"/>
      <c r="B110" s="31" t="s">
        <v>30</v>
      </c>
      <c r="C110" s="69">
        <f t="shared" ref="C110:K110" si="16">C109+C97</f>
        <v>228719.962</v>
      </c>
      <c r="D110" s="69">
        <f t="shared" si="16"/>
        <v>494085.06999999995</v>
      </c>
      <c r="E110" s="69">
        <f t="shared" si="16"/>
        <v>317833.86</v>
      </c>
      <c r="F110" s="70">
        <f t="shared" si="16"/>
        <v>286135.3</v>
      </c>
      <c r="G110" s="70">
        <f t="shared" si="16"/>
        <v>311408.10100000002</v>
      </c>
      <c r="H110" s="72">
        <f t="shared" si="16"/>
        <v>404968.26065000001</v>
      </c>
      <c r="I110" s="80">
        <f t="shared" si="16"/>
        <v>286781.48</v>
      </c>
      <c r="J110" s="80">
        <f t="shared" si="16"/>
        <v>267360.2</v>
      </c>
      <c r="K110" s="80">
        <f t="shared" si="16"/>
        <v>234190.30000000002</v>
      </c>
      <c r="L110" s="76">
        <f>I110+H110+G110+F110+E110+D110+C110+J110+K110</f>
        <v>2831482.5336499996</v>
      </c>
      <c r="M110" s="69"/>
      <c r="N110" s="67"/>
    </row>
    <row r="111" spans="1:16" s="12" customFormat="1" ht="45" customHeight="1" x14ac:dyDescent="0.4">
      <c r="A111" s="67"/>
      <c r="B111" s="165" t="s">
        <v>25</v>
      </c>
      <c r="C111" s="68">
        <f t="shared" ref="C111:K111" si="17">C107+C94</f>
        <v>140570.18599999999</v>
      </c>
      <c r="D111" s="68">
        <f t="shared" si="17"/>
        <v>158954.88</v>
      </c>
      <c r="E111" s="69">
        <f t="shared" si="17"/>
        <v>177102.11</v>
      </c>
      <c r="F111" s="70">
        <f t="shared" si="17"/>
        <v>217869.1</v>
      </c>
      <c r="G111" s="70">
        <f t="shared" si="17"/>
        <v>208782.00100000002</v>
      </c>
      <c r="H111" s="72">
        <f t="shared" si="17"/>
        <v>305288.70065000001</v>
      </c>
      <c r="I111" s="80">
        <f t="shared" si="17"/>
        <v>275285.58</v>
      </c>
      <c r="J111" s="80">
        <f t="shared" si="17"/>
        <v>220949</v>
      </c>
      <c r="K111" s="80">
        <f t="shared" si="17"/>
        <v>222827</v>
      </c>
      <c r="L111" s="76">
        <f t="shared" si="13"/>
        <v>1927628.5576500001</v>
      </c>
      <c r="M111" s="67"/>
      <c r="N111" s="67"/>
    </row>
    <row r="112" spans="1:16" s="12" customFormat="1" ht="42.75" customHeight="1" x14ac:dyDescent="0.4">
      <c r="A112" s="67"/>
      <c r="B112" s="165" t="s">
        <v>26</v>
      </c>
      <c r="C112" s="68">
        <f t="shared" ref="C112:K112" si="18">C95+C108</f>
        <v>87275.12</v>
      </c>
      <c r="D112" s="68">
        <f t="shared" si="18"/>
        <v>328152.19</v>
      </c>
      <c r="E112" s="69">
        <f t="shared" si="18"/>
        <v>138052.65000000002</v>
      </c>
      <c r="F112" s="70">
        <f t="shared" si="18"/>
        <v>64351.199999999997</v>
      </c>
      <c r="G112" s="70">
        <f t="shared" si="18"/>
        <v>73857.200000000012</v>
      </c>
      <c r="H112" s="72">
        <f t="shared" si="18"/>
        <v>78729.260000000009</v>
      </c>
      <c r="I112" s="80">
        <f t="shared" si="18"/>
        <v>8286.82</v>
      </c>
      <c r="J112" s="80">
        <f t="shared" si="18"/>
        <v>43783.7</v>
      </c>
      <c r="K112" s="80">
        <f t="shared" si="18"/>
        <v>8310.2000000000007</v>
      </c>
      <c r="L112" s="76">
        <f t="shared" si="13"/>
        <v>830798.34</v>
      </c>
      <c r="M112" s="67"/>
      <c r="N112" s="100"/>
    </row>
    <row r="113" spans="1:14" s="12" customFormat="1" ht="47.25" customHeight="1" x14ac:dyDescent="0.4">
      <c r="A113" s="67"/>
      <c r="B113" s="165" t="s">
        <v>31</v>
      </c>
      <c r="C113" s="68">
        <f t="shared" ref="C113:K113" si="19">C96</f>
        <v>874.65599999999995</v>
      </c>
      <c r="D113" s="68">
        <f t="shared" si="19"/>
        <v>6978</v>
      </c>
      <c r="E113" s="69">
        <f t="shared" si="19"/>
        <v>2679.1</v>
      </c>
      <c r="F113" s="70">
        <f t="shared" si="19"/>
        <v>3915</v>
      </c>
      <c r="G113" s="70">
        <f t="shared" si="19"/>
        <v>28768.9</v>
      </c>
      <c r="H113" s="72">
        <f t="shared" si="19"/>
        <v>20950.3</v>
      </c>
      <c r="I113" s="80">
        <f t="shared" si="19"/>
        <v>3209.08</v>
      </c>
      <c r="J113" s="80">
        <f t="shared" si="19"/>
        <v>2627.5</v>
      </c>
      <c r="K113" s="80">
        <f t="shared" si="19"/>
        <v>3053.1</v>
      </c>
      <c r="L113" s="76">
        <f t="shared" si="13"/>
        <v>73055.636000000013</v>
      </c>
      <c r="M113" s="67"/>
      <c r="N113" s="22"/>
    </row>
    <row r="114" spans="1:14" s="22" customFormat="1" x14ac:dyDescent="0.35">
      <c r="E114" s="23"/>
      <c r="H114" s="25"/>
      <c r="I114" s="28"/>
      <c r="J114" s="28"/>
      <c r="K114" s="28"/>
    </row>
    <row r="115" spans="1:14" s="22" customFormat="1" x14ac:dyDescent="0.35">
      <c r="E115" s="23"/>
      <c r="H115" s="25"/>
      <c r="I115" s="28"/>
      <c r="J115" s="28"/>
      <c r="K115" s="28"/>
      <c r="N115" s="7"/>
    </row>
    <row r="116" spans="1:14" s="22" customFormat="1" x14ac:dyDescent="0.35">
      <c r="E116" s="23"/>
      <c r="H116" s="25"/>
      <c r="I116" s="28"/>
      <c r="J116" s="28"/>
      <c r="K116" s="28"/>
      <c r="N116" s="7"/>
    </row>
    <row r="117" spans="1:14" s="7" customFormat="1" x14ac:dyDescent="0.35">
      <c r="A117" s="11"/>
      <c r="E117" s="2"/>
      <c r="H117" s="24"/>
      <c r="I117" s="27"/>
      <c r="J117" s="27"/>
      <c r="K117" s="27"/>
      <c r="L117" s="11"/>
    </row>
    <row r="118" spans="1:14" s="7" customFormat="1" x14ac:dyDescent="0.35">
      <c r="A118" s="11"/>
      <c r="E118" s="2"/>
      <c r="H118" s="24"/>
      <c r="I118" s="27"/>
      <c r="J118" s="27"/>
      <c r="K118" s="27"/>
      <c r="L118" s="11"/>
      <c r="N118" s="1"/>
    </row>
    <row r="119" spans="1:14" s="7" customFormat="1" x14ac:dyDescent="0.35">
      <c r="A119" s="11"/>
      <c r="E119" s="2"/>
      <c r="H119" s="24"/>
      <c r="I119" s="27"/>
      <c r="J119" s="27"/>
      <c r="K119" s="27"/>
      <c r="L119" s="11"/>
      <c r="N119" s="1"/>
    </row>
  </sheetData>
  <mergeCells count="109">
    <mergeCell ref="K105:K106"/>
    <mergeCell ref="L105:L106"/>
    <mergeCell ref="M105:M106"/>
    <mergeCell ref="N105:N106"/>
    <mergeCell ref="F105:F106"/>
    <mergeCell ref="G105:G106"/>
    <mergeCell ref="H105:H106"/>
    <mergeCell ref="I105:I106"/>
    <mergeCell ref="J105:J106"/>
    <mergeCell ref="A105:A106"/>
    <mergeCell ref="B105:B106"/>
    <mergeCell ref="C105:C106"/>
    <mergeCell ref="D105:D106"/>
    <mergeCell ref="E105:E106"/>
    <mergeCell ref="A75:M75"/>
    <mergeCell ref="N99:N104"/>
    <mergeCell ref="A98:L98"/>
    <mergeCell ref="A99:L99"/>
    <mergeCell ref="A100:L100"/>
    <mergeCell ref="M78:M80"/>
    <mergeCell ref="N76:N81"/>
    <mergeCell ref="A91:A92"/>
    <mergeCell ref="A101:A102"/>
    <mergeCell ref="B101:B102"/>
    <mergeCell ref="B91:B92"/>
    <mergeCell ref="N89:N90"/>
    <mergeCell ref="A78:A81"/>
    <mergeCell ref="B78:B81"/>
    <mergeCell ref="C78:C80"/>
    <mergeCell ref="D78:D80"/>
    <mergeCell ref="E78:E80"/>
    <mergeCell ref="F78:F80"/>
    <mergeCell ref="G78:G80"/>
    <mergeCell ref="A11:K11"/>
    <mergeCell ref="A12:L12"/>
    <mergeCell ref="A13:L13"/>
    <mergeCell ref="A8:L8"/>
    <mergeCell ref="L6:N6"/>
    <mergeCell ref="K7:N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4:A17"/>
    <mergeCell ref="B14:B17"/>
    <mergeCell ref="N12:N15"/>
    <mergeCell ref="H78:H80"/>
    <mergeCell ref="I78:I80"/>
    <mergeCell ref="J78:J80"/>
    <mergeCell ref="K78:K80"/>
    <mergeCell ref="L78:L80"/>
    <mergeCell ref="N53:N55"/>
    <mergeCell ref="A59:A61"/>
    <mergeCell ref="B59:B61"/>
    <mergeCell ref="A63:A65"/>
    <mergeCell ref="B63:B65"/>
    <mergeCell ref="A66:A68"/>
    <mergeCell ref="B66:B68"/>
    <mergeCell ref="A69:A71"/>
    <mergeCell ref="B69:B71"/>
    <mergeCell ref="A72:A73"/>
    <mergeCell ref="B72:B73"/>
    <mergeCell ref="N70:N71"/>
    <mergeCell ref="A76:L76"/>
    <mergeCell ref="B55:B57"/>
    <mergeCell ref="A55:A57"/>
    <mergeCell ref="A45:A46"/>
    <mergeCell ref="B45:B46"/>
    <mergeCell ref="A37:A38"/>
    <mergeCell ref="B37:B38"/>
    <mergeCell ref="A39:A40"/>
    <mergeCell ref="B39:B40"/>
    <mergeCell ref="A41:A42"/>
    <mergeCell ref="B41:B42"/>
    <mergeCell ref="A21:A22"/>
    <mergeCell ref="B21:B22"/>
    <mergeCell ref="N19:N44"/>
    <mergeCell ref="A23:A24"/>
    <mergeCell ref="B23:B24"/>
    <mergeCell ref="A25:A26"/>
    <mergeCell ref="B25:B26"/>
    <mergeCell ref="A27:A28"/>
    <mergeCell ref="B27:B28"/>
    <mergeCell ref="A29:A31"/>
    <mergeCell ref="B29:B31"/>
    <mergeCell ref="A32:A33"/>
    <mergeCell ref="B32:B33"/>
    <mergeCell ref="A34:A36"/>
    <mergeCell ref="B34:B36"/>
    <mergeCell ref="A43:A44"/>
    <mergeCell ref="B43:B44"/>
    <mergeCell ref="L1:N1"/>
    <mergeCell ref="L2:N2"/>
    <mergeCell ref="A9:A10"/>
    <mergeCell ref="B9:B10"/>
    <mergeCell ref="C9:K9"/>
    <mergeCell ref="L9:L10"/>
    <mergeCell ref="M9:M10"/>
    <mergeCell ref="L3:N3"/>
    <mergeCell ref="L4:N4"/>
    <mergeCell ref="L5:N5"/>
    <mergeCell ref="N9:N10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   (3)</vt:lpstr>
      <vt:lpstr>Прилож  (2)</vt:lpstr>
      <vt:lpstr>Прилож 1   </vt:lpstr>
      <vt:lpstr>'Прилож   (3)'!Область_печати</vt:lpstr>
      <vt:lpstr>'Прилож  (2)'!Область_печати</vt:lpstr>
      <vt:lpstr>'Прилож 1 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2022-11-30T04:40:26Z</dcterms:modified>
</cp:coreProperties>
</file>