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-120" yWindow="-120" windowWidth="19416" windowHeight="11016"/>
  </bookViews>
  <sheets>
    <sheet name="уточнение бюджета дек.2022 (3)" sheetId="10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N55" i="10" l="1"/>
  <c r="D73" i="10"/>
  <c r="E69" i="10"/>
  <c r="D59" i="10"/>
  <c r="L57" i="10"/>
  <c r="I57" i="10"/>
  <c r="H57" i="10"/>
  <c r="F57" i="10"/>
  <c r="M56" i="10"/>
  <c r="M55" i="10"/>
  <c r="J54" i="10"/>
  <c r="M54" i="10" s="1"/>
  <c r="J53" i="10"/>
  <c r="M53" i="10" s="1"/>
  <c r="N52" i="10"/>
  <c r="M52" i="10"/>
  <c r="M51" i="10"/>
  <c r="M50" i="10"/>
  <c r="M49" i="10"/>
  <c r="M48" i="10"/>
  <c r="N47" i="10"/>
  <c r="K46" i="10"/>
  <c r="K57" i="10" s="1"/>
  <c r="E46" i="10"/>
  <c r="N46" i="10" s="1"/>
  <c r="N45" i="10"/>
  <c r="M44" i="10"/>
  <c r="M43" i="10"/>
  <c r="M42" i="10"/>
  <c r="M41" i="10"/>
  <c r="J40" i="10"/>
  <c r="D40" i="10"/>
  <c r="M40" i="10" s="1"/>
  <c r="N39" i="10"/>
  <c r="M39" i="10"/>
  <c r="O38" i="10"/>
  <c r="O57" i="10" s="1"/>
  <c r="G37" i="10"/>
  <c r="D37" i="10"/>
  <c r="D36" i="10"/>
  <c r="M36" i="10" s="1"/>
  <c r="E35" i="10"/>
  <c r="N33" i="10"/>
  <c r="M32" i="10"/>
  <c r="G31" i="10"/>
  <c r="G57" i="10" s="1"/>
  <c r="D31" i="10"/>
  <c r="M30" i="10"/>
  <c r="M29" i="10"/>
  <c r="M28" i="10"/>
  <c r="D27" i="10"/>
  <c r="M27" i="10" s="1"/>
  <c r="M26" i="10"/>
  <c r="M25" i="10"/>
  <c r="M24" i="10"/>
  <c r="J23" i="10"/>
  <c r="D23" i="10"/>
  <c r="M22" i="10"/>
  <c r="M21" i="10"/>
  <c r="N20" i="10"/>
  <c r="M19" i="10"/>
  <c r="M18" i="10"/>
  <c r="B17" i="10"/>
  <c r="C17" i="10" s="1"/>
  <c r="D17" i="10" s="1"/>
  <c r="E17" i="10" s="1"/>
  <c r="F17" i="10" s="1"/>
  <c r="G17" i="10" s="1"/>
  <c r="H17" i="10" s="1"/>
  <c r="I17" i="10" s="1"/>
  <c r="J17" i="10" s="1"/>
  <c r="K17" i="10" s="1"/>
  <c r="L17" i="10" s="1"/>
  <c r="I16" i="10"/>
  <c r="H16" i="10"/>
  <c r="G16" i="10"/>
  <c r="S51" i="10" l="1"/>
  <c r="S53" i="10" s="1"/>
  <c r="S42" i="10"/>
  <c r="S44" i="10" s="1"/>
  <c r="D57" i="10"/>
  <c r="D65" i="10" s="1"/>
  <c r="M37" i="10"/>
  <c r="J57" i="10"/>
  <c r="J65" i="10" s="1"/>
  <c r="M31" i="10"/>
  <c r="S31" i="10" s="1"/>
  <c r="E57" i="10"/>
  <c r="G58" i="10"/>
  <c r="G65" i="10"/>
  <c r="G66" i="10" s="1"/>
  <c r="M23" i="10"/>
  <c r="N35" i="10"/>
  <c r="S36" i="10" s="1"/>
  <c r="T37" i="10" s="1"/>
  <c r="M57" i="10" l="1"/>
  <c r="N57" i="10"/>
  <c r="M58" i="10" s="1"/>
  <c r="D58" i="10"/>
  <c r="E66" i="10" s="1"/>
  <c r="D60" i="10"/>
  <c r="D61" i="10" s="1"/>
  <c r="D63" i="10" s="1"/>
  <c r="S20" i="10"/>
  <c r="N75" i="10"/>
  <c r="N76" i="10" s="1"/>
  <c r="N59" i="10"/>
  <c r="N65" i="10" s="1"/>
  <c r="N73" i="10"/>
</calcChain>
</file>

<file path=xl/sharedStrings.xml><?xml version="1.0" encoding="utf-8"?>
<sst xmlns="http://schemas.openxmlformats.org/spreadsheetml/2006/main" count="71" uniqueCount="65">
  <si>
    <t>№</t>
  </si>
  <si>
    <t>Наименование учреждения</t>
  </si>
  <si>
    <t>Перечень работ</t>
  </si>
  <si>
    <t>итого</t>
  </si>
  <si>
    <t>Изготовление и монтаж планов пожарной эвакуации</t>
  </si>
  <si>
    <t>Экспертиза проектной документации в части проверки достоверности определения сметной стоимости проведения ремонтных работ объекта:  Лыже-биатлонный комплекс  им. С. Ишмуратовой.</t>
  </si>
  <si>
    <t>Реализация инициативных проектов (Капитальный ремонт футбольного поля и беговых дорожек стадиона "Таганай")</t>
  </si>
  <si>
    <t>составление сметной документации и дефектных ведомостей</t>
  </si>
  <si>
    <t xml:space="preserve">Осуществление строительного контроля, выполнению работ по составлению дефектных ведомостей  и проверке сметной документации, обследование инженерных коммуникаций МАУ СШОР№1 </t>
  </si>
  <si>
    <t>Монтаж аварийного освещения, приобретение первичных средств пожаротушения, средств индивидуальной защиты, монтаж и приобретение пожарных извещателей,  разработка проектной документации.</t>
  </si>
  <si>
    <t xml:space="preserve">Муниципальное автономное учреждение спортивная школа олимпийского резерва №1 </t>
  </si>
  <si>
    <t>Муниципальное автономное учреждение спортивная школа №3</t>
  </si>
  <si>
    <t>Муниципальное бюджетное учреждение спортивная школа №4</t>
  </si>
  <si>
    <t>Муниципальное автономное учреждение спортивная школа олимпийского резерва №5</t>
  </si>
  <si>
    <t>Муниципальное казённое учреждение Управление по физической культуре и спорту Златоустовского городского округа</t>
  </si>
  <si>
    <t>Муниципальное автономное учреждение спортивная школа №7</t>
  </si>
  <si>
    <t xml:space="preserve">ПРИЛОЖЕНИЕ </t>
  </si>
  <si>
    <t>Утверждено</t>
  </si>
  <si>
    <t>распоряжением Администрации</t>
  </si>
  <si>
    <t>Златоустовского городского округа</t>
  </si>
  <si>
    <t>от __________ г. № _______</t>
  </si>
  <si>
    <t>Перечень объектов и работ по ремонтам, противопожарным и антитеррористическим мероприятиям   в учреждениях, подведомственных муниципальному казенному учреждению Управление    по физической культуре и спорту Златоустовского городского округа  на 2022 год</t>
  </si>
  <si>
    <t>Разработка проектной документации, на проведение ремонтных работ по замене столбов системы наружного освещения и видеонаблюдения лыжной и лыжероллерной трасс МАУ СШОР № 1 на лесном участке с кадастровым номером 74:25:0000000:12166 (стадион им. С. Ишмуратовой)</t>
  </si>
  <si>
    <t>Выполнение планировки горнолыжного склона по адресу: г. Златоуст, ул. Панфилова, 2</t>
  </si>
  <si>
    <t xml:space="preserve">Инженерно-геодезические работы: исполнительная съемка объектов, расположенных по адресу: Челябинская область, г. Златоуст кв. 152 Златоустовского участкового лесничества ОГУ Миасское лесничество </t>
  </si>
  <si>
    <t>Исполнительная съемка объектов биатлонного комплекса по адресу: г. Златоуст, ул. Спортивная 1 К. Разработка мастер-плана стадиона "Булат" по адресу: г. Златоуст, ул. Спортивная 1 А. Разработка мастер-плана биатлонного комплекса им. С. Ишмуратовой по адресу г. Златоуст, ул. Спортивная 1К.</t>
  </si>
  <si>
    <t>Ремонт помещения Клуба по месту жительства МАУ СШ №3 г. Златоуст ул. Зелёная, 28</t>
  </si>
  <si>
    <t>(руб)</t>
  </si>
  <si>
    <t>Ремонт</t>
  </si>
  <si>
    <t xml:space="preserve">Противопожарные мероприятия </t>
  </si>
  <si>
    <t>Антитеррористические мероприятия</t>
  </si>
  <si>
    <t xml:space="preserve">Ремонт системы АПС и СОУЭ по адресу: г. Златоуст, пр. им. Ю.А. Гагарина, 5-я линия,д.3в  </t>
  </si>
  <si>
    <t xml:space="preserve"> огнезащитная обработка чердачных конструкций (г. Златоуст, поселок Айский, дом 2, пр. Мира, д9а) </t>
  </si>
  <si>
    <t xml:space="preserve">модернизация пожарной сигнализации (г. Златоуст, поселок Айский, д.2, пр. Мира, дом 9а, пр-т Мира д.45) </t>
  </si>
  <si>
    <t>установка видеонаблюдения  на объекте  МБУ СШ№4  по адресу:г. Златоуст, ул. им. М.С. Урицкого, д. 36А</t>
  </si>
  <si>
    <t xml:space="preserve">Ремонт помещения МАУСШОР №1 (г. Златоуст, ул. Спортивная 1а) </t>
  </si>
  <si>
    <t xml:space="preserve">Составление дефектной ведомости и сметной документации на ремонт отмостки спортивного зала Олимп по адресу: г. Златоуст, ул. Им. М.С. Урицкого, д.36А. </t>
  </si>
  <si>
    <t>ремонт помещений и крыльца (г. Златоуст, пр. Мира,д.45)</t>
  </si>
  <si>
    <t>ремонт помещений и кровли (г. Златоуст, поселок Айский, д2)</t>
  </si>
  <si>
    <t>обследование чаши бассейна «Сталь», трибун, светового табло, подпорной стены и осветительных мачт на объекте спорта по адресу: г. Златоуст,  ул. им К.арла  Маркса, 28</t>
  </si>
  <si>
    <t xml:space="preserve">Монтаж приточной вентиляции, изготовление и монтаж шибер-окон на приточную вентиляцию в бассейне «Сталь»  г. Златоуст, ул. Им. Карла Маркса, 26   </t>
  </si>
  <si>
    <t xml:space="preserve">тех.надзор за выполнением работ по ремонту тренажерных залов, поселок Айский, дом 2 </t>
  </si>
  <si>
    <t>установка постаментов "Харламов", "Тарасов" у здания ФОК "Таганай"</t>
  </si>
  <si>
    <t>ремонт аварийного выхода спортивного зала МАУ СШ №3 по адресу: г. Златоуст, пр. им. А.Ю.  Гагарина 5 линия  д.3в, ул. 30 лет Побелы д.10</t>
  </si>
  <si>
    <t>проектная документация на установку АПС  и системы оповещения о пожаре в помещениях по адресу: г. Златоуст, пр. им. А.Ю.  Гагарина 5 линия  д.3в</t>
  </si>
  <si>
    <t>Работы по проектированию узлов учета тепловой энергии, установка узла учёта тепловой энергии  по адресу: г. Златоуст, ул. Полетаева, 9А, ул. Урицкого, 36А, замена радиаторов отопления с установкой насоса по адресу: ул. Им. М.С. Урицкого, 36А.</t>
  </si>
  <si>
    <t>благоустройство стоянки (отсыпка, планоровка территории стоянки (стадион "Булат"))</t>
  </si>
  <si>
    <t>Разработка проектной документации: дизайн-проект фасада здания, помещений ВИП зон в здании АСК (3 этаж) по адресу: г. Златоуст, ул. Спортивная 1 К</t>
  </si>
  <si>
    <t>ремонт тренажерных залов, технический надзор за выполнением работ, поселок Айский, дом 2</t>
  </si>
  <si>
    <t>Установка узла учёта тепла бытовых помещений по адресу: г. Златоуст, Стадион "Таганай", ул. пр-т Мира 9а, Спортбаза, пос. Айский дом 2</t>
  </si>
  <si>
    <t>Недостаточно средвст на установку  узела учёта тепла бытовых помещений ФОК "Таганай" с искусственным льдом, пр-т Мира дом. 45. В план 2023г.</t>
  </si>
  <si>
    <t>Ремонт пожарной сигнализации, ремонт охранной сигнализации, выполнение проектно-сметной документации системы АПС и СОУЭ, услуги по охране и обслуживанию АПС в помещении спортивной школы по адресу: г. Златоуст, ул.им. М.С. Урицкого 36А.</t>
  </si>
  <si>
    <t>Реализация инициативных проектов (Капитальный ремонт футбольного поля и беговых дорожек стадиона "Таганай"): подготовительные работы  для укладки покрытия футбольного поля и беговых дорожек, ремонт беговой дорожки и спортивных площадок (материалы и монтаж наливного покрытия, упрочняющего слоя, нанесение разметки),  благоустройство территории стадиона Таганай, технический надзор, госэкспертиза проектной документации</t>
  </si>
  <si>
    <t xml:space="preserve">аварийные светильники и блоки аварийного питания, лампы ДРЛ и комплектующие к светильникам для освещения хоккейной коробки </t>
  </si>
  <si>
    <t>14=4+7+10</t>
  </si>
  <si>
    <t>15=5+8+11</t>
  </si>
  <si>
    <t>16=6+9+12</t>
  </si>
  <si>
    <t xml:space="preserve">перезарядка огнетушителей, осмотр и проверка работоспособности и технического состояния противопожарных дверей и люков, перекатка пожарного рукава, проверка состояния огнезащитной обработки, план эвакуации, знаки  пожарной безопасности, приобретение светильника аварийного освещения, самоспасателя </t>
  </si>
  <si>
    <t>ремонт помещения №5 установка двери в помещении №8  в нежилом здании спорткомплекс ул. Им. Карла Маркса, д. 28</t>
  </si>
  <si>
    <t>ремонт стадиона,составление дефектной ведомости и сметной документации на ремонт ограждения с обустройством тротуаров,на  дренажную систему (благоустройство территории  по адресу: г. Златоуст, пр. им. А.Ю. Гагарина 5 линия  д,3в), работы по составлению дефектной ведомости и сметной документации на благоустройство хоккейной коробки на объекте МАУ "СШ№3",находящегося по адресу г.Златоуст, ул.Зеленая,д.28,услуги по проектированию системы наружного освещения и видеонаблюдения на территории  стадиона МАУ СШ №3</t>
  </si>
  <si>
    <t>техническое обслуживание прибора Стрелец-Мониторинг на объекте МАУ "СШ№3" по адресам:г.Златоуст, пр им.Ю.А.Гагарина,5л.,3В,ул.30лет Победы,10,ул Механическая,д.1а,ул.Ленина,д.1;замена блока питания в помещениях по адресу: г. Златоуст, пр. им. А.Ю.  Гагарина 5 линия  д,3в;ул.30лет Победы,д.10</t>
  </si>
  <si>
    <t>Замена окон по адресу: г. Златоуст, пр. им. А.Ю.  Гагарина,                   3 мрк. д. 25</t>
  </si>
  <si>
    <t>Ремонт кровли горнолыжного комплекса «Балашиха» МАУСШОР № 1 (г. Златоуст, ул. Панфилова д.2)</t>
  </si>
  <si>
    <t>Муниципальное автономное учреждение спортивная школа олимпийского резерва           № 8</t>
  </si>
  <si>
    <t xml:space="preserve">ПРИЛОЖЕНИЕ
Утверждено
распоряжением Администрации
Златоустовского городского округа
от 30.12.2022 г. № 3905-р/АДМ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</si>
</sst>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20"/>
      <name val="Calibri"/>
      <family val="2"/>
      <scheme val="minor"/>
    </font>
    <font>
      <sz val="16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  <charset val="204"/>
    </font>
    <font>
      <sz val="2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scheme val="minor"/>
    </font>
    <font>
      <sz val="16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4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/>
    <xf numFmtId="4" fontId="3" fillId="2" borderId="1" xfId="0" applyNumberFormat="1" applyFont="1" applyFill="1" applyBorder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/>
    <xf numFmtId="4" fontId="2" fillId="2" borderId="1" xfId="0" applyNumberFormat="1" applyFont="1" applyFill="1" applyBorder="1"/>
    <xf numFmtId="4" fontId="2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/>
    <xf numFmtId="4" fontId="8" fillId="2" borderId="1" xfId="0" applyNumberFormat="1" applyFont="1" applyFill="1" applyBorder="1" applyAlignment="1">
      <alignment horizontal="center" vertical="center" wrapText="1"/>
    </xf>
    <xf numFmtId="4" fontId="10" fillId="0" borderId="0" xfId="0" applyNumberFormat="1" applyFont="1"/>
    <xf numFmtId="0" fontId="2" fillId="2" borderId="2" xfId="0" applyFont="1" applyFill="1" applyBorder="1" applyAlignment="1">
      <alignment horizontal="center" vertical="center" wrapText="1"/>
    </xf>
    <xf numFmtId="0" fontId="7" fillId="2" borderId="0" xfId="0" applyFont="1" applyFill="1"/>
    <xf numFmtId="0" fontId="0" fillId="2" borderId="0" xfId="0" applyFill="1"/>
    <xf numFmtId="4" fontId="10" fillId="2" borderId="0" xfId="0" applyNumberFormat="1" applyFont="1" applyFill="1"/>
    <xf numFmtId="4" fontId="1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/>
    <xf numFmtId="0" fontId="0" fillId="2" borderId="1" xfId="0" applyFill="1" applyBorder="1"/>
    <xf numFmtId="0" fontId="7" fillId="2" borderId="1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/>
    <xf numFmtId="4" fontId="0" fillId="2" borderId="1" xfId="0" applyNumberFormat="1" applyFill="1" applyBorder="1"/>
    <xf numFmtId="4" fontId="14" fillId="2" borderId="1" xfId="0" applyNumberFormat="1" applyFont="1" applyFill="1" applyBorder="1" applyAlignment="1">
      <alignment horizontal="center" vertical="center" wrapText="1"/>
    </xf>
    <xf numFmtId="4" fontId="0" fillId="2" borderId="0" xfId="0" applyNumberFormat="1" applyFill="1"/>
    <xf numFmtId="0" fontId="7" fillId="2" borderId="1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10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4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4" fontId="15" fillId="2" borderId="1" xfId="0" applyNumberFormat="1" applyFont="1" applyFill="1" applyBorder="1"/>
    <xf numFmtId="4" fontId="6" fillId="0" borderId="1" xfId="0" applyNumberFormat="1" applyFont="1" applyBorder="1"/>
    <xf numFmtId="4" fontId="5" fillId="2" borderId="0" xfId="0" applyNumberFormat="1" applyFont="1" applyFill="1"/>
    <xf numFmtId="4" fontId="4" fillId="2" borderId="0" xfId="0" applyNumberFormat="1" applyFont="1" applyFill="1"/>
    <xf numFmtId="4" fontId="16" fillId="2" borderId="0" xfId="0" applyNumberFormat="1" applyFont="1" applyFill="1"/>
    <xf numFmtId="4" fontId="11" fillId="2" borderId="1" xfId="0" applyNumberFormat="1" applyFont="1" applyFill="1" applyBorder="1" applyAlignment="1">
      <alignment horizontal="left"/>
    </xf>
    <xf numFmtId="4" fontId="13" fillId="2" borderId="1" xfId="0" applyNumberFormat="1" applyFont="1" applyFill="1" applyBorder="1" applyAlignment="1">
      <alignment horizontal="left"/>
    </xf>
    <xf numFmtId="4" fontId="11" fillId="2" borderId="1" xfId="0" applyNumberFormat="1" applyFont="1" applyFill="1" applyBorder="1" applyAlignment="1">
      <alignment horizontal="left" vertical="center"/>
    </xf>
    <xf numFmtId="4" fontId="13" fillId="2" borderId="1" xfId="0" applyNumberFormat="1" applyFont="1" applyFill="1" applyBorder="1" applyAlignment="1">
      <alignment horizontal="left" wrapText="1"/>
    </xf>
    <xf numFmtId="0" fontId="0" fillId="2" borderId="1" xfId="0" applyFill="1" applyBorder="1" applyAlignment="1">
      <alignment wrapText="1"/>
    </xf>
    <xf numFmtId="4" fontId="6" fillId="2" borderId="1" xfId="0" applyNumberFormat="1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0" fillId="0" borderId="0" xfId="0"/>
    <xf numFmtId="0" fontId="19" fillId="2" borderId="0" xfId="0" applyFont="1" applyFill="1"/>
    <xf numFmtId="0" fontId="7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wrapText="1"/>
    </xf>
    <xf numFmtId="0" fontId="17" fillId="2" borderId="0" xfId="0" applyFont="1" applyFill="1" applyAlignment="1">
      <alignment horizontal="center" wrapText="1"/>
    </xf>
    <xf numFmtId="0" fontId="17" fillId="2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wrapText="1"/>
    </xf>
    <xf numFmtId="0" fontId="0" fillId="0" borderId="0" xfId="0"/>
    <xf numFmtId="0" fontId="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7"/>
  <sheetViews>
    <sheetView tabSelected="1" topLeftCell="A7" zoomScale="78" zoomScaleNormal="78" workbookViewId="0">
      <selection activeCell="N16" sqref="N16"/>
    </sheetView>
  </sheetViews>
  <sheetFormatPr defaultRowHeight="15.6" x14ac:dyDescent="0.3"/>
  <cols>
    <col min="2" max="2" width="24" customWidth="1"/>
    <col min="3" max="3" width="59.33203125" style="44" customWidth="1"/>
    <col min="4" max="4" width="20.33203125" style="15" hidden="1" customWidth="1"/>
    <col min="5" max="5" width="22.5546875" style="15" hidden="1" customWidth="1"/>
    <col min="6" max="6" width="18.6640625" style="14" hidden="1" customWidth="1"/>
    <col min="7" max="9" width="17.109375" style="15" hidden="1" customWidth="1"/>
    <col min="10" max="10" width="12.5546875" style="16" hidden="1" customWidth="1"/>
    <col min="11" max="11" width="11.44140625" style="16" hidden="1" customWidth="1"/>
    <col min="12" max="12" width="10.109375" style="15" hidden="1" customWidth="1"/>
    <col min="13" max="13" width="20.109375" style="16" customWidth="1"/>
    <col min="14" max="14" width="22.6640625" style="16" customWidth="1"/>
    <col min="15" max="15" width="21.5546875" style="12" customWidth="1"/>
    <col min="16" max="16" width="22.6640625" hidden="1" customWidth="1"/>
    <col min="17" max="18" width="0" hidden="1" customWidth="1"/>
    <col min="19" max="19" width="20" hidden="1" customWidth="1"/>
    <col min="20" max="20" width="14.109375" hidden="1" customWidth="1"/>
    <col min="21" max="24" width="0" hidden="1" customWidth="1"/>
  </cols>
  <sheetData>
    <row r="1" spans="1:17" ht="39.75" hidden="1" customHeight="1" x14ac:dyDescent="0.3">
      <c r="E1" s="28" t="s">
        <v>16</v>
      </c>
    </row>
    <row r="2" spans="1:17" ht="18" hidden="1" x14ac:dyDescent="0.3">
      <c r="E2" s="28" t="s">
        <v>17</v>
      </c>
    </row>
    <row r="3" spans="1:17" ht="18" hidden="1" x14ac:dyDescent="0.3">
      <c r="E3" s="28" t="s">
        <v>18</v>
      </c>
    </row>
    <row r="4" spans="1:17" ht="18" hidden="1" x14ac:dyDescent="0.3">
      <c r="E4" s="28"/>
      <c r="F4" s="28"/>
      <c r="G4" s="28"/>
      <c r="H4" s="28"/>
      <c r="I4" s="28"/>
      <c r="J4" s="28"/>
      <c r="K4" s="28"/>
      <c r="L4" s="28"/>
      <c r="M4" s="28"/>
      <c r="N4" s="28" t="s">
        <v>19</v>
      </c>
    </row>
    <row r="5" spans="1:17" ht="18" hidden="1" x14ac:dyDescent="0.3">
      <c r="E5" s="28"/>
      <c r="F5" s="28"/>
      <c r="G5" s="28"/>
      <c r="H5" s="28"/>
      <c r="I5" s="28"/>
      <c r="J5" s="28"/>
      <c r="K5" s="28"/>
      <c r="L5" s="28"/>
      <c r="M5" s="28"/>
      <c r="N5" s="28" t="s">
        <v>20</v>
      </c>
    </row>
    <row r="6" spans="1:17" hidden="1" x14ac:dyDescent="0.3">
      <c r="C6" s="45"/>
      <c r="F6" s="15"/>
      <c r="J6" s="15"/>
      <c r="K6" s="15"/>
      <c r="M6" s="15"/>
      <c r="N6" s="15"/>
      <c r="O6"/>
    </row>
    <row r="7" spans="1:17" s="43" customFormat="1" ht="51" customHeight="1" x14ac:dyDescent="0.3">
      <c r="C7" s="45"/>
      <c r="D7" s="15"/>
      <c r="E7" s="15"/>
      <c r="F7" s="15"/>
      <c r="G7" s="15"/>
      <c r="H7" s="15"/>
      <c r="I7" s="15"/>
      <c r="J7" s="15"/>
      <c r="K7" s="15"/>
      <c r="L7" s="15"/>
      <c r="M7" s="47" t="s">
        <v>64</v>
      </c>
      <c r="N7" s="48"/>
      <c r="O7" s="48"/>
    </row>
    <row r="8" spans="1:17" s="43" customFormat="1" x14ac:dyDescent="0.3">
      <c r="C8" s="45"/>
      <c r="D8" s="15"/>
      <c r="E8" s="15"/>
      <c r="F8" s="15"/>
      <c r="G8" s="15"/>
      <c r="H8" s="15"/>
      <c r="I8" s="15"/>
      <c r="J8" s="15"/>
      <c r="K8" s="15"/>
      <c r="L8" s="15"/>
      <c r="M8" s="48"/>
      <c r="N8" s="48"/>
      <c r="O8" s="48"/>
    </row>
    <row r="9" spans="1:17" s="43" customFormat="1" x14ac:dyDescent="0.3">
      <c r="C9" s="45"/>
      <c r="D9" s="15"/>
      <c r="E9" s="15"/>
      <c r="F9" s="15"/>
      <c r="G9" s="15"/>
      <c r="H9" s="15"/>
      <c r="I9" s="15"/>
      <c r="J9" s="15"/>
      <c r="K9" s="15"/>
      <c r="L9" s="15"/>
      <c r="M9" s="48"/>
      <c r="N9" s="48"/>
      <c r="O9" s="48"/>
    </row>
    <row r="10" spans="1:17" s="43" customFormat="1" x14ac:dyDescent="0.3">
      <c r="C10" s="45"/>
      <c r="D10" s="15"/>
      <c r="E10" s="15"/>
      <c r="F10" s="15"/>
      <c r="G10" s="15"/>
      <c r="H10" s="15"/>
      <c r="I10" s="15"/>
      <c r="J10" s="15"/>
      <c r="K10" s="15"/>
      <c r="L10" s="15"/>
      <c r="M10" s="48"/>
      <c r="N10" s="48"/>
      <c r="O10" s="48"/>
    </row>
    <row r="11" spans="1:17" s="43" customFormat="1" x14ac:dyDescent="0.3">
      <c r="C11" s="45"/>
      <c r="D11" s="15"/>
      <c r="E11" s="15"/>
      <c r="F11" s="15"/>
      <c r="G11" s="15"/>
      <c r="H11" s="15"/>
      <c r="I11" s="15"/>
      <c r="J11" s="15"/>
      <c r="K11" s="15"/>
      <c r="L11" s="15"/>
      <c r="M11" s="48"/>
      <c r="N11" s="48"/>
      <c r="O11" s="48"/>
    </row>
    <row r="12" spans="1:17" s="43" customFormat="1" x14ac:dyDescent="0.3">
      <c r="C12" s="45"/>
      <c r="D12" s="15"/>
      <c r="E12" s="15"/>
      <c r="F12" s="15"/>
      <c r="G12" s="15"/>
      <c r="H12" s="15"/>
      <c r="I12" s="15"/>
      <c r="J12" s="15"/>
      <c r="K12" s="15"/>
      <c r="L12" s="15"/>
      <c r="M12" s="48"/>
      <c r="N12" s="48"/>
      <c r="O12" s="48"/>
    </row>
    <row r="13" spans="1:17" s="43" customFormat="1" x14ac:dyDescent="0.3">
      <c r="C13" s="45"/>
      <c r="D13" s="15"/>
      <c r="E13" s="15"/>
      <c r="F13" s="15"/>
      <c r="G13" s="15"/>
      <c r="H13" s="15"/>
      <c r="I13" s="15"/>
      <c r="J13" s="15"/>
      <c r="K13" s="15"/>
      <c r="L13" s="15"/>
      <c r="M13" s="48"/>
      <c r="N13" s="48"/>
      <c r="O13" s="48"/>
    </row>
    <row r="14" spans="1:17" ht="99" customHeight="1" x14ac:dyDescent="0.3">
      <c r="A14" s="62" t="s">
        <v>21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30"/>
      <c r="Q14" s="30"/>
    </row>
    <row r="15" spans="1:17" x14ac:dyDescent="0.3">
      <c r="O15" s="14" t="s">
        <v>27</v>
      </c>
    </row>
    <row r="16" spans="1:17" s="2" customFormat="1" ht="111" customHeight="1" x14ac:dyDescent="0.3">
      <c r="A16" s="1" t="s">
        <v>0</v>
      </c>
      <c r="B16" s="1" t="s">
        <v>1</v>
      </c>
      <c r="C16" s="20" t="s">
        <v>2</v>
      </c>
      <c r="D16" s="20" t="s">
        <v>28</v>
      </c>
      <c r="E16" s="1" t="s">
        <v>29</v>
      </c>
      <c r="F16" s="6" t="s">
        <v>30</v>
      </c>
      <c r="G16" s="20" t="str">
        <f>D16</f>
        <v>Ремонт</v>
      </c>
      <c r="H16" s="20" t="str">
        <f t="shared" ref="H16:I16" si="0">E16</f>
        <v xml:space="preserve">Противопожарные мероприятия </v>
      </c>
      <c r="I16" s="20" t="str">
        <f t="shared" si="0"/>
        <v>Антитеррористические мероприятия</v>
      </c>
      <c r="J16" s="20" t="s">
        <v>28</v>
      </c>
      <c r="K16" s="20" t="s">
        <v>29</v>
      </c>
      <c r="L16" s="6" t="s">
        <v>30</v>
      </c>
      <c r="M16" s="3" t="s">
        <v>28</v>
      </c>
      <c r="N16" s="3" t="s">
        <v>29</v>
      </c>
      <c r="O16" s="3" t="s">
        <v>30</v>
      </c>
    </row>
    <row r="17" spans="1:19" s="2" customFormat="1" ht="18" hidden="1" customHeight="1" x14ac:dyDescent="0.3">
      <c r="A17" s="13">
        <v>1</v>
      </c>
      <c r="B17" s="13">
        <f>A17+1</f>
        <v>2</v>
      </c>
      <c r="C17" s="42">
        <f t="shared" ref="C17:L17" si="1">B17+1</f>
        <v>3</v>
      </c>
      <c r="D17" s="13">
        <f t="shared" si="1"/>
        <v>4</v>
      </c>
      <c r="E17" s="13">
        <f t="shared" si="1"/>
        <v>5</v>
      </c>
      <c r="F17" s="13">
        <f t="shared" si="1"/>
        <v>6</v>
      </c>
      <c r="G17" s="13">
        <f t="shared" si="1"/>
        <v>7</v>
      </c>
      <c r="H17" s="13">
        <f t="shared" si="1"/>
        <v>8</v>
      </c>
      <c r="I17" s="13">
        <f t="shared" si="1"/>
        <v>9</v>
      </c>
      <c r="J17" s="13">
        <f t="shared" si="1"/>
        <v>10</v>
      </c>
      <c r="K17" s="13">
        <f t="shared" si="1"/>
        <v>11</v>
      </c>
      <c r="L17" s="13">
        <f t="shared" si="1"/>
        <v>12</v>
      </c>
      <c r="M17" s="13" t="s">
        <v>54</v>
      </c>
      <c r="N17" s="13" t="s">
        <v>55</v>
      </c>
      <c r="O17" s="13" t="s">
        <v>56</v>
      </c>
    </row>
    <row r="18" spans="1:19" s="2" customFormat="1" ht="62.4" x14ac:dyDescent="0.5">
      <c r="A18" s="52">
        <v>1</v>
      </c>
      <c r="B18" s="52" t="s">
        <v>10</v>
      </c>
      <c r="C18" s="25" t="s">
        <v>5</v>
      </c>
      <c r="D18" s="26">
        <v>183608.68</v>
      </c>
      <c r="E18" s="1"/>
      <c r="F18" s="7"/>
      <c r="G18" s="36"/>
      <c r="H18" s="36"/>
      <c r="I18" s="36"/>
      <c r="J18" s="18"/>
      <c r="K18" s="18"/>
      <c r="L18" s="4"/>
      <c r="M18" s="31">
        <f>D18+G18+J18</f>
        <v>183608.68</v>
      </c>
      <c r="N18" s="31"/>
      <c r="O18" s="31"/>
    </row>
    <row r="19" spans="1:19" s="2" customFormat="1" ht="65.400000000000006" customHeight="1" x14ac:dyDescent="0.35">
      <c r="A19" s="53"/>
      <c r="B19" s="53"/>
      <c r="C19" s="25" t="s">
        <v>24</v>
      </c>
      <c r="D19" s="26">
        <v>150590</v>
      </c>
      <c r="E19" s="1"/>
      <c r="F19" s="7"/>
      <c r="G19" s="19"/>
      <c r="H19" s="19"/>
      <c r="I19" s="19"/>
      <c r="J19" s="18"/>
      <c r="K19" s="18"/>
      <c r="L19" s="4"/>
      <c r="M19" s="31">
        <f>D19+G19+J19</f>
        <v>150590</v>
      </c>
      <c r="N19" s="31"/>
      <c r="O19" s="31"/>
    </row>
    <row r="20" spans="1:19" s="2" customFormat="1" ht="69.75" customHeight="1" x14ac:dyDescent="0.4">
      <c r="A20" s="53"/>
      <c r="B20" s="53"/>
      <c r="C20" s="25" t="s">
        <v>9</v>
      </c>
      <c r="D20" s="26"/>
      <c r="E20" s="3">
        <v>197420</v>
      </c>
      <c r="F20" s="7"/>
      <c r="G20" s="19"/>
      <c r="H20" s="19"/>
      <c r="I20" s="19"/>
      <c r="J20" s="18"/>
      <c r="K20" s="18"/>
      <c r="L20" s="4"/>
      <c r="M20" s="31"/>
      <c r="N20" s="31">
        <f>E20+H20+K20</f>
        <v>197420</v>
      </c>
      <c r="O20" s="31"/>
      <c r="S20" s="33">
        <f>M18+M19+N20+M21+M22+M23+M24++M25+M26+M27+M28++M29</f>
        <v>5811709.9999999991</v>
      </c>
    </row>
    <row r="21" spans="1:19" s="2" customFormat="1" ht="31.2" x14ac:dyDescent="0.35">
      <c r="A21" s="53"/>
      <c r="B21" s="53"/>
      <c r="C21" s="25" t="s">
        <v>61</v>
      </c>
      <c r="D21" s="26">
        <v>222000</v>
      </c>
      <c r="E21" s="1"/>
      <c r="F21" s="7"/>
      <c r="G21" s="19"/>
      <c r="H21" s="19"/>
      <c r="I21" s="19"/>
      <c r="J21" s="18"/>
      <c r="K21" s="18"/>
      <c r="L21" s="4"/>
      <c r="M21" s="31">
        <f t="shared" ref="M21:M32" si="2">D21+G21+J21</f>
        <v>222000</v>
      </c>
      <c r="N21" s="31"/>
      <c r="O21" s="31"/>
    </row>
    <row r="22" spans="1:19" s="2" customFormat="1" ht="31.2" x14ac:dyDescent="0.35">
      <c r="A22" s="53"/>
      <c r="B22" s="53"/>
      <c r="C22" s="25" t="s">
        <v>62</v>
      </c>
      <c r="D22" s="26">
        <v>166590</v>
      </c>
      <c r="E22" s="1"/>
      <c r="F22" s="7"/>
      <c r="G22" s="19"/>
      <c r="H22" s="19"/>
      <c r="I22" s="19"/>
      <c r="J22" s="18"/>
      <c r="K22" s="18"/>
      <c r="L22" s="4"/>
      <c r="M22" s="31">
        <f t="shared" si="2"/>
        <v>166590</v>
      </c>
      <c r="N22" s="31"/>
      <c r="O22" s="31"/>
    </row>
    <row r="23" spans="1:19" s="2" customFormat="1" ht="31.2" x14ac:dyDescent="0.35">
      <c r="A23" s="53"/>
      <c r="B23" s="53"/>
      <c r="C23" s="25" t="s">
        <v>35</v>
      </c>
      <c r="D23" s="26">
        <f>2866300</f>
        <v>2866300</v>
      </c>
      <c r="E23" s="1"/>
      <c r="F23" s="7"/>
      <c r="G23" s="19"/>
      <c r="H23" s="19"/>
      <c r="I23" s="19"/>
      <c r="J23" s="18">
        <f>-85565.2</f>
        <v>-85565.2</v>
      </c>
      <c r="K23" s="18"/>
      <c r="L23" s="4"/>
      <c r="M23" s="31">
        <f t="shared" si="2"/>
        <v>2780734.8</v>
      </c>
      <c r="N23" s="31"/>
      <c r="O23" s="31"/>
    </row>
    <row r="24" spans="1:19" s="2" customFormat="1" ht="65.400000000000006" customHeight="1" x14ac:dyDescent="0.35">
      <c r="A24" s="53"/>
      <c r="B24" s="53"/>
      <c r="C24" s="25" t="s">
        <v>8</v>
      </c>
      <c r="D24" s="26">
        <v>304958.63</v>
      </c>
      <c r="E24" s="1"/>
      <c r="F24" s="7"/>
      <c r="G24" s="19"/>
      <c r="H24" s="19"/>
      <c r="I24" s="19"/>
      <c r="J24" s="18"/>
      <c r="K24" s="18"/>
      <c r="L24" s="4"/>
      <c r="M24" s="31">
        <f t="shared" si="2"/>
        <v>304958.63</v>
      </c>
      <c r="N24" s="31"/>
      <c r="O24" s="31"/>
    </row>
    <row r="25" spans="1:19" s="2" customFormat="1" ht="93.6" x14ac:dyDescent="0.35">
      <c r="A25" s="53"/>
      <c r="B25" s="53"/>
      <c r="C25" s="25" t="s">
        <v>25</v>
      </c>
      <c r="D25" s="26">
        <v>175400</v>
      </c>
      <c r="E25" s="1"/>
      <c r="F25" s="7"/>
      <c r="G25" s="19"/>
      <c r="H25" s="19"/>
      <c r="I25" s="19"/>
      <c r="J25" s="18"/>
      <c r="K25" s="18"/>
      <c r="L25" s="4"/>
      <c r="M25" s="31">
        <f t="shared" si="2"/>
        <v>175400</v>
      </c>
      <c r="N25" s="31"/>
      <c r="O25" s="31"/>
    </row>
    <row r="26" spans="1:19" s="2" customFormat="1" ht="99" customHeight="1" x14ac:dyDescent="0.35">
      <c r="A26" s="53"/>
      <c r="B26" s="53"/>
      <c r="C26" s="25" t="s">
        <v>22</v>
      </c>
      <c r="D26" s="26">
        <v>654606.6</v>
      </c>
      <c r="E26" s="1"/>
      <c r="F26" s="7"/>
      <c r="G26" s="19"/>
      <c r="H26" s="19"/>
      <c r="I26" s="19"/>
      <c r="J26" s="18"/>
      <c r="K26" s="18"/>
      <c r="L26" s="4"/>
      <c r="M26" s="31">
        <f t="shared" si="2"/>
        <v>654606.6</v>
      </c>
      <c r="N26" s="31"/>
      <c r="O26" s="31"/>
    </row>
    <row r="27" spans="1:19" s="2" customFormat="1" ht="51.6" customHeight="1" x14ac:dyDescent="0.35">
      <c r="A27" s="53"/>
      <c r="B27" s="53"/>
      <c r="C27" s="25" t="s">
        <v>47</v>
      </c>
      <c r="D27" s="26">
        <f>369000</f>
        <v>369000</v>
      </c>
      <c r="E27" s="1"/>
      <c r="F27" s="7"/>
      <c r="G27" s="19"/>
      <c r="H27" s="19"/>
      <c r="I27" s="19"/>
      <c r="J27" s="18">
        <v>85000</v>
      </c>
      <c r="K27" s="18"/>
      <c r="L27" s="4"/>
      <c r="M27" s="31">
        <f t="shared" si="2"/>
        <v>454000</v>
      </c>
      <c r="N27" s="31"/>
      <c r="O27" s="31"/>
    </row>
    <row r="28" spans="1:19" s="2" customFormat="1" ht="36" customHeight="1" x14ac:dyDescent="0.35">
      <c r="A28" s="53"/>
      <c r="B28" s="53"/>
      <c r="C28" s="46" t="s">
        <v>23</v>
      </c>
      <c r="D28" s="26">
        <v>113236.09</v>
      </c>
      <c r="E28" s="1"/>
      <c r="F28" s="7"/>
      <c r="G28" s="19"/>
      <c r="H28" s="19"/>
      <c r="I28" s="19"/>
      <c r="J28" s="18"/>
      <c r="K28" s="18"/>
      <c r="L28" s="4"/>
      <c r="M28" s="31">
        <f t="shared" si="2"/>
        <v>113236.09</v>
      </c>
      <c r="N28" s="31"/>
      <c r="O28" s="31"/>
    </row>
    <row r="29" spans="1:19" s="2" customFormat="1" ht="45.6" customHeight="1" x14ac:dyDescent="0.35">
      <c r="A29" s="54"/>
      <c r="B29" s="54"/>
      <c r="C29" s="46" t="s">
        <v>46</v>
      </c>
      <c r="D29" s="27"/>
      <c r="E29" s="1"/>
      <c r="F29" s="7"/>
      <c r="G29" s="21">
        <v>408000</v>
      </c>
      <c r="H29" s="19"/>
      <c r="I29" s="19"/>
      <c r="J29" s="19">
        <v>565.20000000000005</v>
      </c>
      <c r="K29" s="21"/>
      <c r="L29" s="4"/>
      <c r="M29" s="31">
        <f t="shared" si="2"/>
        <v>408565.2</v>
      </c>
      <c r="N29" s="31"/>
      <c r="O29" s="31"/>
    </row>
    <row r="30" spans="1:19" s="2" customFormat="1" ht="41.4" customHeight="1" x14ac:dyDescent="0.4">
      <c r="A30" s="52">
        <v>2</v>
      </c>
      <c r="B30" s="52" t="s">
        <v>11</v>
      </c>
      <c r="C30" s="25" t="s">
        <v>26</v>
      </c>
      <c r="D30" s="26">
        <v>223762.46</v>
      </c>
      <c r="E30" s="1"/>
      <c r="F30" s="7"/>
      <c r="G30" s="37"/>
      <c r="H30" s="37"/>
      <c r="I30" s="37"/>
      <c r="J30" s="18"/>
      <c r="K30" s="18"/>
      <c r="L30" s="4"/>
      <c r="M30" s="31">
        <f t="shared" si="2"/>
        <v>223762.46</v>
      </c>
      <c r="N30" s="31"/>
      <c r="O30" s="31"/>
    </row>
    <row r="31" spans="1:19" s="2" customFormat="1" ht="175.2" customHeight="1" x14ac:dyDescent="0.4">
      <c r="A31" s="53"/>
      <c r="B31" s="53"/>
      <c r="C31" s="25" t="s">
        <v>59</v>
      </c>
      <c r="D31" s="26">
        <f>290258.78</f>
        <v>290258.78000000003</v>
      </c>
      <c r="E31" s="1"/>
      <c r="F31" s="7"/>
      <c r="G31" s="18">
        <f>9716+6173</f>
        <v>15889</v>
      </c>
      <c r="H31" s="19"/>
      <c r="I31" s="19"/>
      <c r="J31" s="19"/>
      <c r="K31" s="18"/>
      <c r="L31" s="5"/>
      <c r="M31" s="31">
        <f t="shared" si="2"/>
        <v>306147.78000000003</v>
      </c>
      <c r="N31" s="31"/>
      <c r="O31" s="31"/>
      <c r="S31" s="33">
        <f>M30+M31+M32+N33+N34</f>
        <v>641118.76</v>
      </c>
    </row>
    <row r="32" spans="1:19" s="2" customFormat="1" ht="54" customHeight="1" x14ac:dyDescent="0.35">
      <c r="A32" s="53"/>
      <c r="B32" s="53"/>
      <c r="C32" s="25" t="s">
        <v>43</v>
      </c>
      <c r="D32" s="26">
        <v>56078.76</v>
      </c>
      <c r="F32" s="7"/>
      <c r="G32" s="19"/>
      <c r="H32" s="19"/>
      <c r="I32" s="19"/>
      <c r="J32" s="18">
        <v>-870.24</v>
      </c>
      <c r="K32" s="18"/>
      <c r="L32" s="4"/>
      <c r="M32" s="31">
        <f t="shared" si="2"/>
        <v>55208.520000000004</v>
      </c>
      <c r="N32" s="31"/>
      <c r="O32" s="31"/>
    </row>
    <row r="33" spans="1:20" s="2" customFormat="1" ht="52.8" customHeight="1" x14ac:dyDescent="0.35">
      <c r="A33" s="53"/>
      <c r="B33" s="53"/>
      <c r="C33" s="25" t="s">
        <v>44</v>
      </c>
      <c r="D33" s="19"/>
      <c r="E33" s="11"/>
      <c r="F33" s="7"/>
      <c r="G33" s="19"/>
      <c r="H33" s="18">
        <v>25000</v>
      </c>
      <c r="I33" s="19"/>
      <c r="J33" s="19"/>
      <c r="K33" s="19"/>
      <c r="L33" s="4"/>
      <c r="M33" s="31"/>
      <c r="N33" s="31">
        <f>E33+H33+K33</f>
        <v>25000</v>
      </c>
      <c r="O33" s="31"/>
    </row>
    <row r="34" spans="1:20" s="2" customFormat="1" ht="93.6" x14ac:dyDescent="0.35">
      <c r="A34" s="54"/>
      <c r="B34" s="54"/>
      <c r="C34" s="25" t="s">
        <v>60</v>
      </c>
      <c r="D34" s="26"/>
      <c r="E34" s="11"/>
      <c r="F34" s="7"/>
      <c r="G34" s="19"/>
      <c r="H34" s="18">
        <v>31000</v>
      </c>
      <c r="I34" s="19"/>
      <c r="J34" s="19"/>
      <c r="K34" s="19"/>
      <c r="L34" s="4"/>
      <c r="M34" s="31"/>
      <c r="N34" s="31">
        <v>31000</v>
      </c>
      <c r="O34" s="31"/>
    </row>
    <row r="35" spans="1:20" s="2" customFormat="1" ht="89.4" customHeight="1" x14ac:dyDescent="0.35">
      <c r="A35" s="52">
        <v>3</v>
      </c>
      <c r="B35" s="52" t="s">
        <v>12</v>
      </c>
      <c r="C35" s="25" t="s">
        <v>51</v>
      </c>
      <c r="D35" s="26"/>
      <c r="E35" s="3">
        <f>9000+15578+42524</f>
        <v>67102</v>
      </c>
      <c r="F35" s="8"/>
      <c r="G35" s="19"/>
      <c r="H35" s="22"/>
      <c r="I35" s="22"/>
      <c r="J35" s="18"/>
      <c r="K35" s="18"/>
      <c r="L35" s="4"/>
      <c r="M35" s="31"/>
      <c r="N35" s="31">
        <f>E35+H35+K35</f>
        <v>67102</v>
      </c>
      <c r="O35" s="31"/>
    </row>
    <row r="36" spans="1:20" s="2" customFormat="1" ht="62.4" x14ac:dyDescent="0.5">
      <c r="A36" s="53"/>
      <c r="B36" s="53"/>
      <c r="C36" s="25" t="s">
        <v>36</v>
      </c>
      <c r="D36" s="26">
        <f>809+56140</f>
        <v>56949</v>
      </c>
      <c r="E36" s="3"/>
      <c r="F36" s="7"/>
      <c r="G36" s="19"/>
      <c r="H36" s="19"/>
      <c r="I36" s="19"/>
      <c r="J36" s="18"/>
      <c r="K36" s="18"/>
      <c r="L36" s="4"/>
      <c r="M36" s="31">
        <f>D36+G36+J36</f>
        <v>56949</v>
      </c>
      <c r="N36" s="31"/>
      <c r="O36" s="31"/>
      <c r="S36" s="34">
        <f>N35+M36+M37</f>
        <v>777310.4</v>
      </c>
    </row>
    <row r="37" spans="1:20" s="2" customFormat="1" ht="83.4" customHeight="1" x14ac:dyDescent="0.35">
      <c r="A37" s="53"/>
      <c r="B37" s="53"/>
      <c r="C37" s="25" t="s">
        <v>45</v>
      </c>
      <c r="D37" s="26">
        <f>543700</f>
        <v>543700</v>
      </c>
      <c r="E37" s="3"/>
      <c r="F37" s="7"/>
      <c r="G37" s="18">
        <f>73959.4+35600</f>
        <v>109559.4</v>
      </c>
      <c r="H37" s="19"/>
      <c r="I37" s="19"/>
      <c r="J37" s="19"/>
      <c r="K37" s="18"/>
      <c r="L37" s="4"/>
      <c r="M37" s="31">
        <f>D37+G37+J37</f>
        <v>653259.4</v>
      </c>
      <c r="N37" s="31"/>
      <c r="O37" s="31"/>
      <c r="S37" s="35">
        <v>667751</v>
      </c>
      <c r="T37" s="35">
        <f>S36-S37</f>
        <v>109559.40000000002</v>
      </c>
    </row>
    <row r="38" spans="1:20" s="2" customFormat="1" ht="48.6" customHeight="1" x14ac:dyDescent="0.35">
      <c r="A38" s="54"/>
      <c r="B38" s="54"/>
      <c r="C38" s="25" t="s">
        <v>34</v>
      </c>
      <c r="D38" s="26"/>
      <c r="E38" s="3"/>
      <c r="F38" s="9">
        <v>62800</v>
      </c>
      <c r="G38" s="19"/>
      <c r="H38" s="19"/>
      <c r="I38" s="19"/>
      <c r="J38" s="18"/>
      <c r="K38" s="18"/>
      <c r="L38" s="4"/>
      <c r="M38" s="31"/>
      <c r="N38" s="31"/>
      <c r="O38" s="31">
        <f>F38+I38+L38</f>
        <v>62800</v>
      </c>
    </row>
    <row r="39" spans="1:20" s="2" customFormat="1" ht="93.6" x14ac:dyDescent="0.35">
      <c r="A39" s="1">
        <v>4</v>
      </c>
      <c r="B39" s="1" t="s">
        <v>13</v>
      </c>
      <c r="C39" s="25" t="s">
        <v>31</v>
      </c>
      <c r="D39" s="26"/>
      <c r="E39" s="3">
        <v>150000</v>
      </c>
      <c r="F39" s="7"/>
      <c r="G39" s="19"/>
      <c r="H39" s="19"/>
      <c r="I39" s="19"/>
      <c r="J39" s="18"/>
      <c r="K39" s="18"/>
      <c r="L39" s="4"/>
      <c r="M39" s="31">
        <f>D39+G39+J39</f>
        <v>0</v>
      </c>
      <c r="N39" s="31">
        <f>E39+H39+K39</f>
        <v>150000</v>
      </c>
      <c r="O39" s="31"/>
    </row>
    <row r="40" spans="1:20" s="2" customFormat="1" ht="144" customHeight="1" x14ac:dyDescent="0.35">
      <c r="A40" s="52">
        <v>5</v>
      </c>
      <c r="B40" s="52" t="s">
        <v>15</v>
      </c>
      <c r="C40" s="25" t="s">
        <v>52</v>
      </c>
      <c r="D40" s="26">
        <f>5154000+2922700</f>
        <v>8076700</v>
      </c>
      <c r="E40" s="3"/>
      <c r="F40" s="8"/>
      <c r="G40" s="38"/>
      <c r="H40" s="38"/>
      <c r="I40" s="38"/>
      <c r="J40" s="18">
        <f>-16737-7443.8</f>
        <v>-24180.799999999999</v>
      </c>
      <c r="K40" s="18"/>
      <c r="L40" s="10">
        <v>0</v>
      </c>
      <c r="M40" s="31">
        <f>D40+G40+J40</f>
        <v>8052519.2000000002</v>
      </c>
      <c r="N40" s="31"/>
      <c r="O40" s="31"/>
    </row>
    <row r="41" spans="1:20" s="2" customFormat="1" ht="60" customHeight="1" x14ac:dyDescent="0.35">
      <c r="A41" s="53"/>
      <c r="B41" s="58"/>
      <c r="C41" s="25" t="s">
        <v>49</v>
      </c>
      <c r="D41" s="26">
        <v>1054500</v>
      </c>
      <c r="E41" s="3"/>
      <c r="F41" s="7"/>
      <c r="G41" s="19"/>
      <c r="H41" s="19"/>
      <c r="I41" s="19"/>
      <c r="J41" s="18">
        <v>-198896.57</v>
      </c>
      <c r="K41" s="18"/>
      <c r="L41" s="4"/>
      <c r="M41" s="31">
        <f>D41+G41+J41</f>
        <v>855603.42999999993</v>
      </c>
      <c r="N41" s="31"/>
      <c r="O41" s="31"/>
      <c r="P41" s="60" t="s">
        <v>50</v>
      </c>
      <c r="Q41" s="61"/>
      <c r="R41" s="61"/>
    </row>
    <row r="42" spans="1:20" s="2" customFormat="1" ht="21" x14ac:dyDescent="0.4">
      <c r="A42" s="53"/>
      <c r="B42" s="58"/>
      <c r="C42" s="25" t="s">
        <v>37</v>
      </c>
      <c r="D42" s="26">
        <v>939813.6</v>
      </c>
      <c r="E42" s="3"/>
      <c r="F42" s="7"/>
      <c r="G42" s="19"/>
      <c r="H42" s="19"/>
      <c r="I42" s="19"/>
      <c r="J42" s="18"/>
      <c r="K42" s="18"/>
      <c r="L42" s="4"/>
      <c r="M42" s="31">
        <f>D42+G42+J42</f>
        <v>939813.6</v>
      </c>
      <c r="N42" s="31"/>
      <c r="O42" s="31"/>
      <c r="S42" s="33">
        <f>M40+M41+M42+M43+M44+N45+N46+N47+M48+M49+M50</f>
        <v>11239151.43</v>
      </c>
    </row>
    <row r="43" spans="1:20" s="2" customFormat="1" ht="39.6" customHeight="1" x14ac:dyDescent="0.4">
      <c r="A43" s="53"/>
      <c r="B43" s="58"/>
      <c r="C43" s="25" t="s">
        <v>38</v>
      </c>
      <c r="D43" s="26">
        <v>132579.6</v>
      </c>
      <c r="E43" s="3"/>
      <c r="F43" s="7"/>
      <c r="G43" s="22"/>
      <c r="H43" s="22"/>
      <c r="I43" s="22"/>
      <c r="J43" s="18"/>
      <c r="K43" s="18"/>
      <c r="L43" s="4"/>
      <c r="M43" s="31">
        <f>D43+G43+J43</f>
        <v>132579.6</v>
      </c>
      <c r="N43" s="31"/>
      <c r="O43" s="31"/>
      <c r="S43" s="33">
        <v>10707200</v>
      </c>
    </row>
    <row r="44" spans="1:20" s="2" customFormat="1" ht="31.2" x14ac:dyDescent="0.4">
      <c r="A44" s="53"/>
      <c r="B44" s="58"/>
      <c r="C44" s="25" t="s">
        <v>7</v>
      </c>
      <c r="D44" s="26">
        <v>10437</v>
      </c>
      <c r="E44" s="3"/>
      <c r="F44" s="8"/>
      <c r="G44" s="22"/>
      <c r="H44" s="22"/>
      <c r="I44" s="22"/>
      <c r="J44" s="18"/>
      <c r="K44" s="18"/>
      <c r="L44" s="4"/>
      <c r="M44" s="31">
        <f>D44+G44+J44</f>
        <v>10437</v>
      </c>
      <c r="N44" s="31"/>
      <c r="O44" s="31"/>
      <c r="S44" s="33">
        <f>S42-S43</f>
        <v>531951.4299999997</v>
      </c>
    </row>
    <row r="45" spans="1:20" s="2" customFormat="1" ht="31.2" x14ac:dyDescent="0.35">
      <c r="A45" s="53"/>
      <c r="B45" s="58"/>
      <c r="C45" s="25" t="s">
        <v>32</v>
      </c>
      <c r="D45" s="26"/>
      <c r="E45" s="3">
        <v>86900</v>
      </c>
      <c r="F45" s="7"/>
      <c r="G45" s="22"/>
      <c r="H45" s="22"/>
      <c r="I45" s="22"/>
      <c r="J45" s="18"/>
      <c r="K45" s="18"/>
      <c r="L45" s="4"/>
      <c r="M45" s="31"/>
      <c r="N45" s="31">
        <f>E45+H45+K45</f>
        <v>86900</v>
      </c>
      <c r="O45" s="31"/>
    </row>
    <row r="46" spans="1:20" s="2" customFormat="1" ht="48.6" customHeight="1" x14ac:dyDescent="0.35">
      <c r="A46" s="53"/>
      <c r="B46" s="58"/>
      <c r="C46" s="25" t="s">
        <v>53</v>
      </c>
      <c r="D46" s="26"/>
      <c r="E46" s="3">
        <f>360670.55+66.5</f>
        <v>360737.05</v>
      </c>
      <c r="F46" s="7"/>
      <c r="G46" s="19"/>
      <c r="H46" s="19"/>
      <c r="I46" s="19"/>
      <c r="J46" s="19"/>
      <c r="K46" s="18">
        <f>7443.8</f>
        <v>7443.8</v>
      </c>
      <c r="L46" s="4"/>
      <c r="M46" s="31"/>
      <c r="N46" s="31">
        <f>E46+H46+K46</f>
        <v>368180.85</v>
      </c>
      <c r="O46" s="31"/>
    </row>
    <row r="47" spans="1:20" s="2" customFormat="1" ht="34.200000000000003" customHeight="1" x14ac:dyDescent="0.35">
      <c r="A47" s="53"/>
      <c r="B47" s="58"/>
      <c r="C47" s="25" t="s">
        <v>33</v>
      </c>
      <c r="D47" s="26"/>
      <c r="E47" s="3">
        <v>45532.75</v>
      </c>
      <c r="F47" s="7"/>
      <c r="G47" s="19"/>
      <c r="H47" s="19"/>
      <c r="I47" s="19"/>
      <c r="J47" s="18"/>
      <c r="K47" s="18"/>
      <c r="L47" s="4"/>
      <c r="M47" s="31"/>
      <c r="N47" s="31">
        <f>E47+H47+K47</f>
        <v>45532.75</v>
      </c>
      <c r="O47" s="31"/>
    </row>
    <row r="48" spans="1:20" s="2" customFormat="1" ht="31.2" x14ac:dyDescent="0.35">
      <c r="A48" s="53"/>
      <c r="B48" s="58"/>
      <c r="C48" s="25" t="s">
        <v>42</v>
      </c>
      <c r="D48" s="26"/>
      <c r="E48" s="3"/>
      <c r="F48" s="7"/>
      <c r="G48" s="22">
        <v>394100</v>
      </c>
      <c r="H48" s="19"/>
      <c r="I48" s="19"/>
      <c r="J48" s="19"/>
      <c r="K48" s="18"/>
      <c r="L48" s="4"/>
      <c r="M48" s="31">
        <f>D48+G48+J48</f>
        <v>394100</v>
      </c>
      <c r="N48" s="31"/>
      <c r="O48" s="31"/>
    </row>
    <row r="49" spans="1:19" s="2" customFormat="1" ht="33.6" customHeight="1" x14ac:dyDescent="0.35">
      <c r="A49" s="53"/>
      <c r="B49" s="58"/>
      <c r="C49" s="46" t="s">
        <v>48</v>
      </c>
      <c r="D49" s="29"/>
      <c r="E49" s="4"/>
      <c r="F49" s="4"/>
      <c r="G49" s="22">
        <v>336748</v>
      </c>
      <c r="H49" s="19"/>
      <c r="I49" s="19"/>
      <c r="J49" s="19"/>
      <c r="K49" s="18"/>
      <c r="L49" s="4"/>
      <c r="M49" s="31">
        <f>D49+G49+J49</f>
        <v>336748</v>
      </c>
      <c r="N49" s="31"/>
      <c r="O49" s="31"/>
    </row>
    <row r="50" spans="1:19" s="2" customFormat="1" ht="37.799999999999997" customHeight="1" x14ac:dyDescent="0.35">
      <c r="A50" s="54"/>
      <c r="B50" s="59"/>
      <c r="C50" s="46" t="s">
        <v>41</v>
      </c>
      <c r="D50" s="29"/>
      <c r="E50" s="4"/>
      <c r="F50" s="4"/>
      <c r="G50" s="19"/>
      <c r="H50" s="19"/>
      <c r="I50" s="19"/>
      <c r="J50" s="22">
        <v>16737</v>
      </c>
      <c r="K50" s="18"/>
      <c r="L50" s="4"/>
      <c r="M50" s="31">
        <f>D50+G50+J50</f>
        <v>16737</v>
      </c>
      <c r="N50" s="31"/>
      <c r="O50" s="31"/>
    </row>
    <row r="51" spans="1:19" s="2" customFormat="1" ht="46.8" x14ac:dyDescent="0.4">
      <c r="A51" s="52">
        <v>6</v>
      </c>
      <c r="B51" s="52" t="s">
        <v>63</v>
      </c>
      <c r="C51" s="25" t="s">
        <v>40</v>
      </c>
      <c r="D51" s="26">
        <v>68000</v>
      </c>
      <c r="E51" s="3"/>
      <c r="F51" s="7"/>
      <c r="G51" s="39"/>
      <c r="H51" s="39"/>
      <c r="I51" s="39"/>
      <c r="J51" s="18"/>
      <c r="K51" s="18"/>
      <c r="L51" s="4"/>
      <c r="M51" s="31">
        <f>D51+G51+J51</f>
        <v>68000</v>
      </c>
      <c r="N51" s="31"/>
      <c r="O51" s="31"/>
      <c r="S51" s="35">
        <f>M51+N52+M53+M54+N55</f>
        <v>1479009.4070000001</v>
      </c>
    </row>
    <row r="52" spans="1:19" s="2" customFormat="1" ht="23.25" customHeight="1" x14ac:dyDescent="0.35">
      <c r="A52" s="53"/>
      <c r="B52" s="53"/>
      <c r="C52" s="25" t="s">
        <v>4</v>
      </c>
      <c r="D52" s="26"/>
      <c r="E52" s="3">
        <v>14089</v>
      </c>
      <c r="F52" s="7"/>
      <c r="G52" s="40"/>
      <c r="H52" s="40"/>
      <c r="I52" s="40"/>
      <c r="J52" s="18"/>
      <c r="K52" s="18"/>
      <c r="L52" s="4"/>
      <c r="M52" s="31">
        <f t="shared" ref="M52:M53" si="3">D52+G52+J52</f>
        <v>0</v>
      </c>
      <c r="N52" s="31">
        <f>E52+H52+K52</f>
        <v>14089</v>
      </c>
      <c r="O52" s="31"/>
      <c r="S52" s="35">
        <v>1260239</v>
      </c>
    </row>
    <row r="53" spans="1:19" s="2" customFormat="1" ht="52.8" customHeight="1" x14ac:dyDescent="0.35">
      <c r="A53" s="53"/>
      <c r="B53" s="53"/>
      <c r="C53" s="25" t="s">
        <v>39</v>
      </c>
      <c r="D53" s="26">
        <v>1157000</v>
      </c>
      <c r="E53" s="3"/>
      <c r="F53" s="8"/>
      <c r="G53" s="40">
        <v>19003.599999999999</v>
      </c>
      <c r="H53" s="40"/>
      <c r="I53" s="40"/>
      <c r="J53" s="18">
        <f>-95000</f>
        <v>-95000</v>
      </c>
      <c r="K53" s="18"/>
      <c r="L53" s="4"/>
      <c r="M53" s="31">
        <f t="shared" si="3"/>
        <v>1081003.6000000001</v>
      </c>
      <c r="N53" s="31"/>
      <c r="O53" s="31"/>
      <c r="S53" s="35">
        <f>S51-S52</f>
        <v>218770.40700000012</v>
      </c>
    </row>
    <row r="54" spans="1:19" s="2" customFormat="1" ht="46.8" x14ac:dyDescent="0.35">
      <c r="A54" s="53"/>
      <c r="B54" s="53"/>
      <c r="C54" s="25" t="s">
        <v>58</v>
      </c>
      <c r="D54" s="26"/>
      <c r="E54" s="3"/>
      <c r="F54" s="8"/>
      <c r="G54" s="40"/>
      <c r="H54" s="40"/>
      <c r="I54" s="40"/>
      <c r="J54" s="18">
        <f>95000+198296.857+1469.95-43308.83</f>
        <v>251457.97699999996</v>
      </c>
      <c r="K54" s="18"/>
      <c r="L54" s="4"/>
      <c r="M54" s="31">
        <f>D54+G54+J54+25008.83</f>
        <v>276466.80699999997</v>
      </c>
      <c r="N54" s="31"/>
      <c r="O54" s="31"/>
    </row>
    <row r="55" spans="1:19" s="2" customFormat="1" ht="100.8" customHeight="1" x14ac:dyDescent="0.35">
      <c r="A55" s="54"/>
      <c r="B55" s="54"/>
      <c r="C55" s="25" t="s">
        <v>57</v>
      </c>
      <c r="D55" s="26"/>
      <c r="E55" s="3">
        <v>21150</v>
      </c>
      <c r="F55" s="8"/>
      <c r="G55" s="40"/>
      <c r="H55" s="40"/>
      <c r="I55" s="40"/>
      <c r="K55" s="18">
        <v>43308.83</v>
      </c>
      <c r="L55" s="5"/>
      <c r="M55" s="31">
        <f>D55+G55+J55</f>
        <v>0</v>
      </c>
      <c r="N55" s="31">
        <f>E55+H55+K55-25008.83</f>
        <v>39450</v>
      </c>
      <c r="O55" s="31"/>
    </row>
    <row r="56" spans="1:19" s="2" customFormat="1" ht="99.6" customHeight="1" x14ac:dyDescent="0.35">
      <c r="A56" s="1">
        <v>7</v>
      </c>
      <c r="B56" s="1" t="s">
        <v>14</v>
      </c>
      <c r="C56" s="25" t="s">
        <v>6</v>
      </c>
      <c r="D56" s="26">
        <v>1900000</v>
      </c>
      <c r="E56" s="3"/>
      <c r="F56" s="7"/>
      <c r="G56" s="40"/>
      <c r="H56" s="40"/>
      <c r="I56" s="40"/>
      <c r="J56" s="18"/>
      <c r="K56" s="18"/>
      <c r="L56" s="4"/>
      <c r="M56" s="31">
        <f>D56+G56+J56</f>
        <v>1900000</v>
      </c>
      <c r="N56" s="31"/>
      <c r="O56" s="31"/>
    </row>
    <row r="57" spans="1:19" ht="18" x14ac:dyDescent="0.35">
      <c r="A57" s="55"/>
      <c r="B57" s="55"/>
      <c r="C57" s="55"/>
      <c r="D57" s="23">
        <f t="shared" ref="D57:O57" si="4">SUM(D18:D56)</f>
        <v>19716069.199999999</v>
      </c>
      <c r="E57" s="17">
        <f t="shared" si="4"/>
        <v>942930.8</v>
      </c>
      <c r="F57" s="17">
        <f t="shared" si="4"/>
        <v>62800</v>
      </c>
      <c r="G57" s="23">
        <f t="shared" si="4"/>
        <v>1283300</v>
      </c>
      <c r="H57" s="23">
        <f t="shared" si="4"/>
        <v>56000</v>
      </c>
      <c r="I57" s="23">
        <f t="shared" si="4"/>
        <v>0</v>
      </c>
      <c r="J57" s="23">
        <f t="shared" si="4"/>
        <v>-50752.633000000031</v>
      </c>
      <c r="K57" s="23">
        <f t="shared" si="4"/>
        <v>50752.630000000005</v>
      </c>
      <c r="L57" s="17">
        <f t="shared" si="4"/>
        <v>0</v>
      </c>
      <c r="M57" s="41">
        <f t="shared" si="4"/>
        <v>20973625.397</v>
      </c>
      <c r="N57" s="41">
        <f>SUM(N18:N56)</f>
        <v>1024674.6</v>
      </c>
      <c r="O57" s="32">
        <f t="shared" si="4"/>
        <v>62800</v>
      </c>
    </row>
    <row r="58" spans="1:19" ht="18" x14ac:dyDescent="0.35">
      <c r="A58" s="55" t="s">
        <v>3</v>
      </c>
      <c r="B58" s="55"/>
      <c r="C58" s="55"/>
      <c r="D58" s="56">
        <f>D57+E57+F57</f>
        <v>20721800</v>
      </c>
      <c r="E58" s="56"/>
      <c r="F58" s="57"/>
      <c r="G58" s="49">
        <f>G57+H57+I57</f>
        <v>1339300</v>
      </c>
      <c r="H58" s="49"/>
      <c r="I58" s="49"/>
      <c r="J58" s="18"/>
      <c r="K58" s="18"/>
      <c r="L58" s="19"/>
      <c r="M58" s="50">
        <f>M57+N57+O57</f>
        <v>22061099.997000001</v>
      </c>
      <c r="N58" s="51"/>
      <c r="O58" s="51"/>
    </row>
    <row r="59" spans="1:19" hidden="1" x14ac:dyDescent="0.3">
      <c r="D59" s="15">
        <f>19716069.2</f>
        <v>19716069.199999999</v>
      </c>
      <c r="G59" s="24">
        <v>1339300</v>
      </c>
      <c r="N59" s="16">
        <f>M57+N57</f>
        <v>21998299.997000001</v>
      </c>
    </row>
    <row r="60" spans="1:19" hidden="1" x14ac:dyDescent="0.3">
      <c r="D60" s="24">
        <f>D57+E57</f>
        <v>20659000</v>
      </c>
      <c r="E60" s="24"/>
    </row>
    <row r="61" spans="1:19" hidden="1" x14ac:dyDescent="0.3">
      <c r="D61" s="24">
        <f>D60-D56</f>
        <v>18759000</v>
      </c>
      <c r="E61" s="24"/>
    </row>
    <row r="62" spans="1:19" hidden="1" x14ac:dyDescent="0.3">
      <c r="D62" s="24">
        <v>18759000</v>
      </c>
      <c r="E62" s="24"/>
    </row>
    <row r="63" spans="1:19" hidden="1" x14ac:dyDescent="0.3">
      <c r="D63" s="24">
        <f>D62-D61</f>
        <v>0</v>
      </c>
      <c r="E63" s="24"/>
    </row>
    <row r="64" spans="1:19" hidden="1" x14ac:dyDescent="0.3">
      <c r="D64" s="24"/>
    </row>
    <row r="65" spans="4:14" hidden="1" x14ac:dyDescent="0.3">
      <c r="D65" s="24">
        <f>D59-D57</f>
        <v>0</v>
      </c>
      <c r="E65" s="24">
        <v>20721800</v>
      </c>
      <c r="G65" s="24">
        <f>G57+H57</f>
        <v>1339300</v>
      </c>
      <c r="J65" s="16">
        <f>J57+K57</f>
        <v>-3.0000000260770321E-3</v>
      </c>
      <c r="N65" s="16">
        <f>N59-D73</f>
        <v>-2.9999986290931702E-3</v>
      </c>
    </row>
    <row r="66" spans="4:14" hidden="1" x14ac:dyDescent="0.3">
      <c r="D66" s="24"/>
      <c r="E66" s="24">
        <f>E65-D58</f>
        <v>0</v>
      </c>
      <c r="G66" s="24">
        <f>G59-G65</f>
        <v>0</v>
      </c>
    </row>
    <row r="67" spans="4:14" hidden="1" x14ac:dyDescent="0.3"/>
    <row r="68" spans="4:14" hidden="1" x14ac:dyDescent="0.3"/>
    <row r="69" spans="4:14" hidden="1" x14ac:dyDescent="0.3">
      <c r="D69" s="15">
        <v>18759000</v>
      </c>
      <c r="E69" s="24">
        <f>D69+D70</f>
        <v>20098300</v>
      </c>
    </row>
    <row r="70" spans="4:14" hidden="1" x14ac:dyDescent="0.3">
      <c r="D70" s="15">
        <v>1339300</v>
      </c>
    </row>
    <row r="71" spans="4:14" hidden="1" x14ac:dyDescent="0.3">
      <c r="D71" s="24">
        <v>20098300</v>
      </c>
    </row>
    <row r="72" spans="4:14" hidden="1" x14ac:dyDescent="0.3">
      <c r="D72" s="24">
        <v>1900000</v>
      </c>
    </row>
    <row r="73" spans="4:14" hidden="1" x14ac:dyDescent="0.3">
      <c r="D73" s="24">
        <f>SUM(D71:D72)</f>
        <v>21998300</v>
      </c>
      <c r="N73" s="16">
        <f>M58-D73</f>
        <v>62799.997000001371</v>
      </c>
    </row>
    <row r="74" spans="4:14" hidden="1" x14ac:dyDescent="0.3"/>
    <row r="75" spans="4:14" hidden="1" x14ac:dyDescent="0.3">
      <c r="N75" s="16">
        <f>M57+N57</f>
        <v>21998299.997000001</v>
      </c>
    </row>
    <row r="76" spans="4:14" hidden="1" x14ac:dyDescent="0.3">
      <c r="N76" s="16">
        <f>N75-M56</f>
        <v>20098299.997000001</v>
      </c>
    </row>
    <row r="77" spans="4:14" hidden="1" x14ac:dyDescent="0.3"/>
  </sheetData>
  <mergeCells count="18">
    <mergeCell ref="P41:R41"/>
    <mergeCell ref="A18:A29"/>
    <mergeCell ref="B18:B29"/>
    <mergeCell ref="B30:B34"/>
    <mergeCell ref="A30:A34"/>
    <mergeCell ref="M7:O13"/>
    <mergeCell ref="G58:I58"/>
    <mergeCell ref="M58:O58"/>
    <mergeCell ref="A51:A55"/>
    <mergeCell ref="B51:B55"/>
    <mergeCell ref="A57:C57"/>
    <mergeCell ref="A58:C58"/>
    <mergeCell ref="D58:F58"/>
    <mergeCell ref="A35:A38"/>
    <mergeCell ref="B35:B38"/>
    <mergeCell ref="A40:A50"/>
    <mergeCell ref="B40:B50"/>
    <mergeCell ref="A14:O14"/>
  </mergeCells>
  <pageMargins left="0.31496062992125984" right="0.31496062992125984" top="0.35433070866141736" bottom="0.35433070866141736" header="0.31496062992125984" footer="0.31496062992125984"/>
  <pageSetup paperSize="9" scale="62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>
      <selection activeCell="G30" sqref="G30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уточнение бюджета дек.2022 (3)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2023-01-09T05:50:46Z</dcterms:modified>
</cp:coreProperties>
</file>