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16" windowHeight="11016"/>
  </bookViews>
  <sheets>
    <sheet name="Лист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8" i="2" l="1"/>
  <c r="L30" i="2"/>
  <c r="L25" i="2" s="1"/>
  <c r="M41" i="2"/>
  <c r="C59" i="2" l="1"/>
  <c r="C58" i="2"/>
  <c r="N28" i="2"/>
  <c r="N23" i="2" s="1"/>
  <c r="L28" i="2"/>
  <c r="L23" i="2"/>
  <c r="K23" i="2"/>
  <c r="K113" i="2" s="1"/>
  <c r="K28" i="2"/>
  <c r="K63" i="2"/>
  <c r="L70" i="2"/>
  <c r="C70" i="2" s="1"/>
  <c r="L69" i="2"/>
  <c r="L68" i="2"/>
  <c r="C69" i="2"/>
  <c r="C68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K115" i="2"/>
  <c r="C66" i="2"/>
  <c r="C65" i="2"/>
  <c r="C64" i="2"/>
  <c r="N63" i="2"/>
  <c r="M63" i="2"/>
  <c r="J63" i="2"/>
  <c r="I63" i="2"/>
  <c r="H63" i="2"/>
  <c r="G63" i="2"/>
  <c r="F63" i="2"/>
  <c r="E63" i="2"/>
  <c r="D63" i="2"/>
  <c r="C60" i="2"/>
  <c r="K58" i="2"/>
  <c r="I58" i="2"/>
  <c r="H57" i="2"/>
  <c r="H41" i="2" s="1"/>
  <c r="C56" i="2"/>
  <c r="M55" i="2"/>
  <c r="M42" i="2" s="1"/>
  <c r="C53" i="2"/>
  <c r="C52" i="2"/>
  <c r="C51" i="2"/>
  <c r="C50" i="2"/>
  <c r="C49" i="2"/>
  <c r="C48" i="2"/>
  <c r="C47" i="2"/>
  <c r="C46" i="2"/>
  <c r="C45" i="2"/>
  <c r="C44" i="2"/>
  <c r="N42" i="2"/>
  <c r="L42" i="2"/>
  <c r="J42" i="2"/>
  <c r="J43" i="2" s="1"/>
  <c r="I42" i="2"/>
  <c r="I28" i="2" s="1"/>
  <c r="H42" i="2"/>
  <c r="H28" i="2" s="1"/>
  <c r="G42" i="2"/>
  <c r="F42" i="2"/>
  <c r="F28" i="2" s="1"/>
  <c r="E42" i="2"/>
  <c r="E28" i="2" s="1"/>
  <c r="D42" i="2"/>
  <c r="N41" i="2"/>
  <c r="N29" i="2" s="1"/>
  <c r="L41" i="2"/>
  <c r="K41" i="2"/>
  <c r="I41" i="2"/>
  <c r="G41" i="2"/>
  <c r="F41" i="2"/>
  <c r="E41" i="2"/>
  <c r="D41" i="2"/>
  <c r="C40" i="2"/>
  <c r="C39" i="2"/>
  <c r="C38" i="2"/>
  <c r="C37" i="2"/>
  <c r="C36" i="2"/>
  <c r="C35" i="2"/>
  <c r="C34" i="2"/>
  <c r="C33" i="2"/>
  <c r="N30" i="2"/>
  <c r="N115" i="2" s="1"/>
  <c r="M30" i="2"/>
  <c r="M115" i="2" s="1"/>
  <c r="K30" i="2"/>
  <c r="K25" i="2" s="1"/>
  <c r="J30" i="2"/>
  <c r="J25" i="2" s="1"/>
  <c r="I30" i="2"/>
  <c r="I25" i="2" s="1"/>
  <c r="H30" i="2"/>
  <c r="H115" i="2" s="1"/>
  <c r="G30" i="2"/>
  <c r="G115" i="2" s="1"/>
  <c r="F30" i="2"/>
  <c r="F115" i="2" s="1"/>
  <c r="E30" i="2"/>
  <c r="E115" i="2" s="1"/>
  <c r="D30" i="2"/>
  <c r="C30" i="2" s="1"/>
  <c r="J29" i="2"/>
  <c r="J114" i="2" s="1"/>
  <c r="G29" i="2"/>
  <c r="G114" i="2" s="1"/>
  <c r="K43" i="2" l="1"/>
  <c r="K29" i="2"/>
  <c r="K31" i="2" s="1"/>
  <c r="L113" i="2"/>
  <c r="L115" i="2"/>
  <c r="M28" i="2"/>
  <c r="M23" i="2" s="1"/>
  <c r="C55" i="2"/>
  <c r="F43" i="2"/>
  <c r="L67" i="2"/>
  <c r="C67" i="2" s="1"/>
  <c r="J115" i="2"/>
  <c r="I115" i="2"/>
  <c r="N25" i="2"/>
  <c r="E43" i="2"/>
  <c r="C63" i="2"/>
  <c r="H25" i="2"/>
  <c r="D43" i="2"/>
  <c r="L43" i="2"/>
  <c r="G43" i="2"/>
  <c r="J24" i="2"/>
  <c r="N114" i="2"/>
  <c r="N24" i="2"/>
  <c r="H113" i="2"/>
  <c r="H23" i="2"/>
  <c r="G24" i="2"/>
  <c r="G25" i="2"/>
  <c r="M25" i="2"/>
  <c r="N31" i="2"/>
  <c r="M43" i="2"/>
  <c r="N113" i="2"/>
  <c r="F25" i="2"/>
  <c r="N43" i="2"/>
  <c r="E25" i="2"/>
  <c r="K54" i="2"/>
  <c r="C54" i="2" s="1"/>
  <c r="D25" i="2"/>
  <c r="I43" i="2"/>
  <c r="D115" i="2"/>
  <c r="C42" i="2"/>
  <c r="H43" i="2"/>
  <c r="H29" i="2"/>
  <c r="H31" i="2" s="1"/>
  <c r="I23" i="2"/>
  <c r="F23" i="2"/>
  <c r="F113" i="2"/>
  <c r="E23" i="2"/>
  <c r="E113" i="2"/>
  <c r="G28" i="2"/>
  <c r="M29" i="2"/>
  <c r="F29" i="2"/>
  <c r="L29" i="2"/>
  <c r="C57" i="2"/>
  <c r="E29" i="2"/>
  <c r="C41" i="2"/>
  <c r="D28" i="2"/>
  <c r="C28" i="2" s="1"/>
  <c r="J28" i="2"/>
  <c r="D29" i="2"/>
  <c r="I29" i="2"/>
  <c r="I31" i="2" s="1"/>
  <c r="I113" i="2" s="1"/>
  <c r="M31" i="2" l="1"/>
  <c r="C29" i="2"/>
  <c r="M113" i="2"/>
  <c r="C43" i="2"/>
  <c r="C115" i="2"/>
  <c r="N26" i="2"/>
  <c r="C25" i="2"/>
  <c r="N116" i="2"/>
  <c r="D31" i="2"/>
  <c r="D23" i="2"/>
  <c r="D113" i="2"/>
  <c r="F24" i="2"/>
  <c r="F114" i="2"/>
  <c r="F116" i="2" s="1"/>
  <c r="H114" i="2"/>
  <c r="H116" i="2" s="1"/>
  <c r="H24" i="2"/>
  <c r="H26" i="2" s="1"/>
  <c r="J31" i="2"/>
  <c r="J23" i="2"/>
  <c r="J113" i="2" s="1"/>
  <c r="L24" i="2"/>
  <c r="L26" i="2" s="1"/>
  <c r="D24" i="2"/>
  <c r="D114" i="2"/>
  <c r="I24" i="2"/>
  <c r="I26" i="2" s="1"/>
  <c r="I114" i="2"/>
  <c r="I116" i="2" s="1"/>
  <c r="E24" i="2"/>
  <c r="E26" i="2" s="1"/>
  <c r="E114" i="2"/>
  <c r="E116" i="2" s="1"/>
  <c r="G113" i="2"/>
  <c r="G116" i="2" s="1"/>
  <c r="G31" i="2"/>
  <c r="G23" i="2"/>
  <c r="G26" i="2" s="1"/>
  <c r="K24" i="2"/>
  <c r="K26" i="2" s="1"/>
  <c r="K114" i="2"/>
  <c r="M114" i="2"/>
  <c r="M24" i="2"/>
  <c r="M26" i="2" s="1"/>
  <c r="L31" i="2"/>
  <c r="F31" i="2"/>
  <c r="F26" i="2"/>
  <c r="E31" i="2"/>
  <c r="C23" i="2" l="1"/>
  <c r="C31" i="2"/>
  <c r="C24" i="2"/>
  <c r="L114" i="2"/>
  <c r="L116" i="2" s="1"/>
  <c r="D116" i="2"/>
  <c r="M116" i="2"/>
  <c r="D26" i="2"/>
  <c r="C26" i="2" s="1"/>
  <c r="C114" i="2"/>
  <c r="J26" i="2"/>
  <c r="J116" i="2"/>
  <c r="K116" i="2"/>
  <c r="C116" i="2" l="1"/>
  <c r="C113" i="2"/>
</calcChain>
</file>

<file path=xl/sharedStrings.xml><?xml version="1.0" encoding="utf-8"?>
<sst xmlns="http://schemas.openxmlformats.org/spreadsheetml/2006/main" count="247" uniqueCount="78">
  <si>
    <t>Наименование мероприятий</t>
  </si>
  <si>
    <t>Источник финансирования</t>
  </si>
  <si>
    <t>Финансовые затраты в действующих ценах соответствующих лет, тыс. рублей</t>
  </si>
  <si>
    <t>Исполнитель мероприятий</t>
  </si>
  <si>
    <t>в том числе по годам</t>
  </si>
  <si>
    <t>Перечень основных мероприятий</t>
  </si>
  <si>
    <t>1. Разработка нормативных правовых актов</t>
  </si>
  <si>
    <t>1.Разработка порядка предоставления собственникам жилых (нежилых) помещений при изъятии у них жилых (нежилых) помещений,  расположенных в аварийном многоквартирном доме</t>
  </si>
  <si>
    <t>2.Разработка Положения о порядке и условиях предоставления жилых помещений гражданам, выселяемых из домов, подлежащих сносу</t>
  </si>
  <si>
    <t>Администрация Златоустовского городского округа</t>
  </si>
  <si>
    <t>2. Организационные мероприятия</t>
  </si>
  <si>
    <t>1.Проведение ежегодной инвентаризации жилищного фонда</t>
  </si>
  <si>
    <t>Муниципальное казенное учреждение Златоустовского городского округа «Управление жилищно-коммунального хозяйства»</t>
  </si>
  <si>
    <t>2.Ведение реестра жилищного фонда, признанного непригодным для проживания</t>
  </si>
  <si>
    <t>Орган местного самоуправления КУИ ЗГО</t>
  </si>
  <si>
    <t>3. Финансово-экономические мероприятия</t>
  </si>
  <si>
    <t>Местный бюджет</t>
  </si>
  <si>
    <t>Областной бюджет</t>
  </si>
  <si>
    <t>Федеральный бюджет</t>
  </si>
  <si>
    <t>всего</t>
  </si>
  <si>
    <t>В том числе:</t>
  </si>
  <si>
    <t>1.1.Строительство жилого дома № 51 по ул. им. Я. М. Свердлова</t>
  </si>
  <si>
    <t>1.2.Строительство жилых домов №31, №31а по ул. им. Н.П. Полетаева</t>
  </si>
  <si>
    <t>Муниципальное бюджетное учреждение  «Капитальное строительство»</t>
  </si>
  <si>
    <t>1.5.Приобретение 20 жилых помещений (благоустроенных квартир),путем инвестирования строительства многоквартирного(ых) жилого(ых) дома(ов)</t>
  </si>
  <si>
    <t xml:space="preserve">1.6.1. Приобретение 59 жилых помещений (благоустроенных квартир) </t>
  </si>
  <si>
    <t>1.6.2. Жилое помещение (благоустроенная квартира) на первичном рынке жилья на территории г. Златоуст, общей площадью не менее 49,5 кв.м</t>
  </si>
  <si>
    <t>Областной
бюджет</t>
  </si>
  <si>
    <t>1.6.3. Жилое помещение (благоустроенная квартира) на первичном рынке жилья на территории г. Златоуст, общей площадью не менее 33,40 кв.м</t>
  </si>
  <si>
    <t xml:space="preserve">1.6.4. Жилое помещение (благоустроенная квартира) на первичном рынке жилья на территории г. Златоуст, общей площадью не менее 45,7 кв.м. </t>
  </si>
  <si>
    <t xml:space="preserve">1.6.5. Жилое помещение (благоустроенная квартира) на первичном рынке жилья на территории г. Златоуст, общей площадью не менее 38.35 кв.м. </t>
  </si>
  <si>
    <t>2. Снос ветхоаварийного жилого фонда</t>
  </si>
  <si>
    <t>3. Изыскательские работы</t>
  </si>
  <si>
    <t>4. Приобретение объектов недвижимого имущества в муниципальную собственность</t>
  </si>
  <si>
    <t>* В соответствии с городской адресной программой "Переселение в 2013-2017 годах граждан из аварийного жилищного фонда в Златоустовском городском округе", утвержденная постановлением Администрации от 02.02.2017г. № 33-П</t>
  </si>
  <si>
    <t>ИТОГО по подпрограмме:</t>
  </si>
  <si>
    <t>1.6.6. Жилое помещение (благоустроенная квартира) на первичном рынке жилья на территории г. Златоуст, общей площадью не менее 42,10 кв.м.</t>
  </si>
  <si>
    <t xml:space="preserve">1.6.7. Жилое помещение (благоустроенная квартира) на первичном рынке жилья на территории г. Златоуст, общей площадью не менее 38.10 кв.м. </t>
  </si>
  <si>
    <t xml:space="preserve">1.6.8. Жилое помещение (благоустроенная квартира) на первичном рынке жилья на территории г. Златоуст, общей площадью не менее 40.8 кв.м. </t>
  </si>
  <si>
    <t xml:space="preserve">1.6.9. Жилое помещение (благоустроенная квартира) на первичном рынке жилья на территории г. Златоуст (не включая сельские населенные пункты), общей площадью не менее 38.9 кв.м. </t>
  </si>
  <si>
    <t xml:space="preserve">5. Изготовление информационных щитов для размещения на объектах, которые будут снесены в рамках национального проекта "Жилье и городская среда" </t>
  </si>
  <si>
    <t>Без финансирования</t>
  </si>
  <si>
    <t>1.Строительство  (приобретение) жилых помещений для переселения граждан из жилищного фонда, признанного непригодным для проживания, в том числе:</t>
  </si>
  <si>
    <t>Переселение граждан из жилищного фонда, признанного непригодным для проживания, снос ветхоаварийного жилого фонда</t>
  </si>
  <si>
    <t>Основное мероприятие : Переселение граждан из жилищного фонда, признанного непригодным для проживания, снос ветхоаварийного жилого фонда</t>
  </si>
  <si>
    <t>-</t>
  </si>
  <si>
    <t>Приложение 1
к подпрограмме «Мероприятия по переселению граждан из жилищного фонда, признанного непригодным для проживания».</t>
  </si>
  <si>
    <t xml:space="preserve"> </t>
  </si>
  <si>
    <t>Всего:</t>
  </si>
  <si>
    <t>3.Формирование поквартирных списков граждан, планируемых к расселению из ветхоаварийных жилого фонда</t>
  </si>
  <si>
    <t>всего, в том числе:</t>
  </si>
  <si>
    <t>1.6.11. Приобретение   жилых помещений (благоустроенных квартир)</t>
  </si>
  <si>
    <t>1.6.10. Приобретение в муниципальную собственность жилых помещений (благоустроенных квартир) для переселения граждан из жилищного фонда, признанного непригодным для проживания, путем инвестирования в строительство многоквартирных жилых домов, в рамках Государственной программы Челябинской области «Обеспечение доступным и комфортным жильем граждан Российской Федерации в Челябинской области</t>
  </si>
  <si>
    <t>1.6. 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</si>
  <si>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 xml:space="preserve">** В соответствии с областной адресной программы «Переселение в 2019-2023 годах граждан из аварийного жилищного фонда в городах и районах Челябинской области», утвержденной постановлением Правительства Челябинской области от 29.03.2019 г. № 158-П (с изменениями и дополнениями) 
</t>
  </si>
  <si>
    <t>7.1. Жилое помещение (благоустроенная квартира) на вторичном рынке жилья на территории г. Златоуст, общей площадью не менее 30,21 кв.м</t>
  </si>
  <si>
    <t>7.2. Жилое помещение (благоустроенная квартира) на вторичном рынке жилья на территории г. Златоуст, общей площадью не менее 14,8 кв.м</t>
  </si>
  <si>
    <t>7.3. Жилое помещение (благоустроенная квартира) на вторичном рынке жилья на территории г. Златоуст, общей площадью не менее 26,9 кв.м</t>
  </si>
  <si>
    <t>7.4. Жилое помещение (благоустроенная квартира) на вторичном рынке жилья на территории г. Златоуст, общей площадью не менее 28,9 кв.м</t>
  </si>
  <si>
    <t>7.5. Жилое помещение (благоустроенная квартира) на вторичном рынке жилья на территории г. Златоуст, общей площадью не менее 20,4 кв.м</t>
  </si>
  <si>
    <t>7.6. Жилое помещение (благоустроенная квартира) на вторичном рынке жилья на территории г. Златоуст, общей площадью не менее 27,3 кв.м</t>
  </si>
  <si>
    <t>7.7. Жилое помещение (благоустроенная квартира) на вторичном рынке жилья на территории г. Златоуст, общей площадью не менее 53,0 кв.м</t>
  </si>
  <si>
    <t>7.8. Жилое помещение (благоустроенная квартира) на вторичном рынке жилья на территории г. Златоуст, общей площадью не менее 58,0 кв.м</t>
  </si>
  <si>
    <t>7.9. Жилое помещение (благоустроенная квартира) на вторичном рынке жилья на территории г. Златоуст, общей площадью не менее 25,3 кв.м</t>
  </si>
  <si>
    <t>7.10. Жилое помещение (благоустроенная квартира) на вторичном рынке жилья на территории г. Златоуст, общей площадью не менее 53,6 кв.м</t>
  </si>
  <si>
    <t>7.11. Жилое помещение (благоустроенная квартира) на вторичном рынке жилья на территории г. Златоуст, общей площадью не менее 42,2 кв.м</t>
  </si>
  <si>
    <t>7.12. Жилое помещение (благоустроенная квартира) на вторичном рынке жилья на территории г. Златоуст, общей площадью не менее 66,5 кв.м</t>
  </si>
  <si>
    <t>7.13. Жилое помещение (благоустроенная квартира) на вторичном рынке жилья на территории г. Златоуст, общей площадью не менее 30,21 кв.м</t>
  </si>
  <si>
    <t>Средства Фонда содействия реформированию жилищно-коммунального хозяйства</t>
  </si>
  <si>
    <t>7.14. Жилые помещения (благоустроенные квартиры) на вторичном рынке жилья на территории г. Златоуст</t>
  </si>
  <si>
    <t xml:space="preserve">Муниципальное бюджетное учреждение  «Капитальное строительство»                               </t>
  </si>
  <si>
    <t xml:space="preserve">7. Приобретение  жилых помещений (благоустроенных квартир) на вторичном рынке жилья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области», в том числе: </t>
  </si>
  <si>
    <t>всего на период
 реализации
 подпрограм-                       мы</t>
  </si>
  <si>
    <t>6. Приобретение жилых помещений (благоустроенных квартир)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 путем инвестирования в строительство многоквартирногожилого (-ых) дома (-ов)</t>
  </si>
  <si>
    <t>Основное мероприятие: Региональный проект "Обеспечение устойчивого сокращения непригодного для проживания жилищного фонда" **</t>
  </si>
  <si>
    <t>1.3 Приобретение 280 жилых помещений (благоустроенных квартир), путем участия в долевом строительстве многоквартирных жилых домов по адресному ориентиру: г. Златоуст, микрорайон «Березовая роща», напротив ул. Садовая *</t>
  </si>
  <si>
    <t>1.4. Благоустроенные квартиры по адресному ориентиру: Челябинская область, г. Челябинск, оз. Смолино в Ленинском районе в количестве 16 единиц *</t>
  </si>
  <si>
    <r>
      <rPr>
        <sz val="16"/>
        <rFont val="Times New Roman"/>
        <family val="1"/>
        <charset val="204"/>
      </rPr>
      <t>ПРИЛОЖЕНИЕ 4
Утверждено
постановлением Администрации
Златоустовского городского округа
от 27.12.2022 г. № 594-П/АДМ</t>
    </r>
    <r>
      <rPr>
        <sz val="14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</si>
</sst>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_-* #,##0_р_._-;\-* #,##0_р_._-;_-* &quot;-&quot;_р_._-;_-@_-"/>
    <numFmt numFmtId="165" formatCode="#,##0.000000"/>
    <numFmt numFmtId="166" formatCode="#,##0.00000"/>
    <numFmt numFmtId="167" formatCode="#,##0.0000"/>
    <numFmt numFmtId="168" formatCode="#,##0.000"/>
    <numFmt numFmtId="169" formatCode="_-* #,##0.0000\ _₽_-;\-* #,##0.0000\ _₽_-;_-* &quot;-&quot;????\ _₽_-;_-@_-"/>
    <numFmt numFmtId="170" formatCode="_-* #,##0.000\ _₽_-;\-* #,##0.000\ _₽_-;_-* &quot;-&quot;???\ _₽_-;_-@_-"/>
    <numFmt numFmtId="171" formatCode="_-* #,##0.00000\ _₽_-;\-* #,##0.00000\ _₽_-;_-* &quot;-&quot;?????\ _₽_-;_-@_-"/>
    <numFmt numFmtId="172" formatCode="#,##0.00_ ;\-#,##0.00\ "/>
    <numFmt numFmtId="173" formatCode="#,##0.000_ ;\-#,##0.000\ "/>
    <numFmt numFmtId="174" formatCode="#,##0.0000_ ;\-#,##0.0000\ "/>
  </numFmts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171" fontId="1" fillId="2" borderId="1" xfId="0" applyNumberFormat="1" applyFont="1" applyFill="1" applyBorder="1"/>
    <xf numFmtId="171" fontId="1" fillId="0" borderId="1" xfId="0" applyNumberFormat="1" applyFont="1" applyBorder="1"/>
    <xf numFmtId="165" fontId="2" fillId="2" borderId="1" xfId="0" applyNumberFormat="1" applyFont="1" applyFill="1" applyBorder="1" applyAlignment="1">
      <alignment horizontal="left" vertical="center" wrapText="1"/>
    </xf>
    <xf numFmtId="170" fontId="1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0" fontId="2" fillId="0" borderId="0" xfId="0" applyFont="1"/>
    <xf numFmtId="170" fontId="2" fillId="0" borderId="0" xfId="0" applyNumberFormat="1" applyFont="1"/>
    <xf numFmtId="165" fontId="2" fillId="0" borderId="1" xfId="0" applyNumberFormat="1" applyFont="1" applyFill="1" applyBorder="1" applyAlignment="1">
      <alignment horizontal="left" vertical="center" wrapText="1"/>
    </xf>
    <xf numFmtId="170" fontId="1" fillId="0" borderId="1" xfId="0" applyNumberFormat="1" applyFont="1" applyFill="1" applyBorder="1" applyAlignment="1">
      <alignment vertical="center"/>
    </xf>
    <xf numFmtId="171" fontId="1" fillId="0" borderId="1" xfId="0" applyNumberFormat="1" applyFont="1" applyFill="1" applyBorder="1"/>
    <xf numFmtId="170" fontId="1" fillId="0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top" wrapText="1"/>
    </xf>
    <xf numFmtId="170" fontId="1" fillId="0" borderId="1" xfId="0" applyNumberFormat="1" applyFont="1" applyFill="1" applyBorder="1"/>
    <xf numFmtId="165" fontId="2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2" fillId="0" borderId="0" xfId="0" applyFont="1" applyFill="1"/>
    <xf numFmtId="170" fontId="2" fillId="0" borderId="0" xfId="0" applyNumberFormat="1" applyFont="1" applyFill="1"/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center"/>
    </xf>
    <xf numFmtId="173" fontId="1" fillId="0" borderId="1" xfId="0" applyNumberFormat="1" applyFont="1" applyFill="1" applyBorder="1"/>
    <xf numFmtId="172" fontId="1" fillId="0" borderId="1" xfId="0" applyNumberFormat="1" applyFont="1" applyFill="1" applyBorder="1"/>
    <xf numFmtId="169" fontId="1" fillId="0" borderId="1" xfId="0" applyNumberFormat="1" applyFont="1" applyFill="1" applyBorder="1"/>
    <xf numFmtId="165" fontId="1" fillId="0" borderId="4" xfId="0" applyNumberFormat="1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/>
    <xf numFmtId="172" fontId="1" fillId="0" borderId="1" xfId="0" applyNumberFormat="1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72" fontId="1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12" xfId="0" applyFont="1" applyBorder="1"/>
    <xf numFmtId="0" fontId="2" fillId="0" borderId="1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165" fontId="1" fillId="2" borderId="1" xfId="0" applyNumberFormat="1" applyFont="1" applyFill="1" applyBorder="1"/>
    <xf numFmtId="168" fontId="1" fillId="2" borderId="1" xfId="0" applyNumberFormat="1" applyFont="1" applyFill="1" applyBorder="1"/>
    <xf numFmtId="2" fontId="1" fillId="2" borderId="1" xfId="0" applyNumberFormat="1" applyFont="1" applyFill="1" applyBorder="1"/>
    <xf numFmtId="165" fontId="1" fillId="2" borderId="1" xfId="0" applyNumberFormat="1" applyFont="1" applyFill="1" applyBorder="1" applyAlignment="1">
      <alignment horizontal="left" vertical="center" wrapText="1"/>
    </xf>
    <xf numFmtId="166" fontId="1" fillId="2" borderId="1" xfId="0" applyNumberFormat="1" applyFont="1" applyFill="1" applyBorder="1"/>
    <xf numFmtId="4" fontId="1" fillId="2" borderId="1" xfId="0" applyNumberFormat="1" applyFont="1" applyFill="1" applyBorder="1"/>
    <xf numFmtId="165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/>
    </xf>
    <xf numFmtId="168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167" fontId="1" fillId="0" borderId="1" xfId="0" applyNumberFormat="1" applyFont="1" applyFill="1" applyBorder="1"/>
    <xf numFmtId="168" fontId="1" fillId="0" borderId="1" xfId="0" applyNumberFormat="1" applyFont="1" applyFill="1" applyBorder="1"/>
    <xf numFmtId="4" fontId="1" fillId="0" borderId="1" xfId="0" applyNumberFormat="1" applyFont="1" applyFill="1" applyBorder="1"/>
    <xf numFmtId="43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8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43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center" wrapText="1"/>
    </xf>
    <xf numFmtId="172" fontId="1" fillId="0" borderId="1" xfId="0" applyNumberFormat="1" applyFont="1" applyBorder="1"/>
    <xf numFmtId="0" fontId="1" fillId="0" borderId="0" xfId="0" applyFont="1" applyAlignment="1">
      <alignment horizontal="left" vertical="center"/>
    </xf>
    <xf numFmtId="173" fontId="1" fillId="2" borderId="1" xfId="0" applyNumberFormat="1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wrapText="1"/>
    </xf>
    <xf numFmtId="172" fontId="1" fillId="2" borderId="1" xfId="0" applyNumberFormat="1" applyFont="1" applyFill="1" applyBorder="1"/>
    <xf numFmtId="174" fontId="1" fillId="2" borderId="1" xfId="0" applyNumberFormat="1" applyFont="1" applyFill="1" applyBorder="1"/>
    <xf numFmtId="174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171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71" fontId="1" fillId="0" borderId="1" xfId="0" applyNumberFormat="1" applyFont="1" applyFill="1" applyBorder="1" applyAlignment="1">
      <alignment horizontal="center" vertical="center"/>
    </xf>
    <xf numFmtId="17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1" fontId="1" fillId="0" borderId="2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4" fontId="2" fillId="0" borderId="0" xfId="0" applyNumberFormat="1" applyFont="1"/>
    <xf numFmtId="4" fontId="2" fillId="0" borderId="0" xfId="0" applyNumberFormat="1" applyFont="1" applyFill="1"/>
    <xf numFmtId="169" fontId="1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71" fontId="2" fillId="0" borderId="0" xfId="0" applyNumberFormat="1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5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169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1"/>
  <sheetViews>
    <sheetView tabSelected="1" topLeftCell="G1" workbookViewId="0">
      <selection activeCell="I1" sqref="I1:O5"/>
    </sheetView>
  </sheetViews>
  <sheetFormatPr defaultColWidth="9.21875" defaultRowHeight="13.2" x14ac:dyDescent="0.25"/>
  <cols>
    <col min="1" max="1" width="37" style="7" customWidth="1"/>
    <col min="2" max="2" width="16.21875" style="7" customWidth="1"/>
    <col min="3" max="3" width="19.77734375" style="7" customWidth="1"/>
    <col min="4" max="4" width="16.21875" style="7" customWidth="1"/>
    <col min="5" max="5" width="13.44140625" style="7" customWidth="1"/>
    <col min="6" max="6" width="17.44140625" style="7" customWidth="1"/>
    <col min="7" max="7" width="12.77734375" style="7" customWidth="1"/>
    <col min="8" max="8" width="14.21875" style="7" customWidth="1"/>
    <col min="9" max="9" width="16.77734375" style="7" customWidth="1"/>
    <col min="10" max="10" width="16.44140625" style="7" customWidth="1"/>
    <col min="11" max="11" width="15.77734375" style="17" customWidth="1"/>
    <col min="12" max="12" width="14.5546875" style="17" customWidth="1"/>
    <col min="13" max="13" width="13.5546875" style="17" customWidth="1"/>
    <col min="14" max="14" width="10.77734375" style="17" customWidth="1"/>
    <col min="15" max="15" width="23.21875" style="7" customWidth="1"/>
    <col min="16" max="16" width="9.21875" style="7"/>
    <col min="17" max="17" width="4.21875" style="7" customWidth="1"/>
    <col min="18" max="18" width="2.77734375" style="7" customWidth="1"/>
    <col min="19" max="19" width="2.21875" style="7" customWidth="1"/>
    <col min="20" max="16384" width="9.21875" style="7"/>
  </cols>
  <sheetData>
    <row r="1" spans="1:15" ht="38.4" customHeight="1" x14ac:dyDescent="0.25">
      <c r="I1" s="98" t="s">
        <v>77</v>
      </c>
      <c r="J1" s="92"/>
      <c r="K1" s="92"/>
      <c r="L1" s="92"/>
      <c r="M1" s="92"/>
      <c r="N1" s="92"/>
      <c r="O1" s="92"/>
    </row>
    <row r="2" spans="1:15" ht="13.2" hidden="1" customHeight="1" x14ac:dyDescent="0.25">
      <c r="I2" s="92"/>
      <c r="J2" s="92"/>
      <c r="K2" s="92"/>
      <c r="L2" s="92"/>
      <c r="M2" s="92"/>
      <c r="N2" s="92"/>
      <c r="O2" s="92"/>
    </row>
    <row r="3" spans="1:15" ht="31.8" customHeight="1" x14ac:dyDescent="0.25">
      <c r="I3" s="92"/>
      <c r="J3" s="92"/>
      <c r="K3" s="92"/>
      <c r="L3" s="92"/>
      <c r="M3" s="92"/>
      <c r="N3" s="92"/>
      <c r="O3" s="92"/>
    </row>
    <row r="4" spans="1:15" ht="31.2" customHeight="1" x14ac:dyDescent="0.25">
      <c r="I4" s="92"/>
      <c r="J4" s="92"/>
      <c r="K4" s="92"/>
      <c r="L4" s="92"/>
      <c r="M4" s="92"/>
      <c r="N4" s="92"/>
      <c r="O4" s="92"/>
    </row>
    <row r="5" spans="1:15" ht="41.4" customHeight="1" x14ac:dyDescent="0.25">
      <c r="I5" s="92"/>
      <c r="J5" s="92"/>
      <c r="K5" s="92"/>
      <c r="L5" s="92"/>
      <c r="M5" s="92"/>
      <c r="N5" s="92"/>
      <c r="O5" s="92"/>
    </row>
    <row r="6" spans="1:15" ht="12" customHeight="1" x14ac:dyDescent="0.25">
      <c r="I6" s="91" t="s">
        <v>46</v>
      </c>
      <c r="J6" s="91"/>
      <c r="K6" s="91"/>
      <c r="L6" s="91"/>
      <c r="M6" s="91"/>
      <c r="N6" s="91"/>
      <c r="O6" s="91"/>
    </row>
    <row r="7" spans="1:15" ht="12" customHeight="1" x14ac:dyDescent="0.25">
      <c r="H7" s="32"/>
      <c r="I7" s="91"/>
      <c r="J7" s="91"/>
      <c r="K7" s="91"/>
      <c r="L7" s="91"/>
      <c r="M7" s="91"/>
      <c r="N7" s="91"/>
      <c r="O7" s="91"/>
    </row>
    <row r="8" spans="1:15" ht="18" x14ac:dyDescent="0.3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5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4"/>
      <c r="L9" s="34"/>
      <c r="M9" s="34"/>
      <c r="N9" s="34"/>
      <c r="O9" s="33"/>
    </row>
    <row r="10" spans="1:15" ht="13.8" x14ac:dyDescent="0.25">
      <c r="A10" s="93" t="s">
        <v>0</v>
      </c>
      <c r="B10" s="93" t="s">
        <v>1</v>
      </c>
      <c r="C10" s="94" t="s">
        <v>2</v>
      </c>
      <c r="D10" s="95"/>
      <c r="E10" s="95"/>
      <c r="F10" s="95"/>
      <c r="G10" s="95"/>
      <c r="H10" s="95"/>
      <c r="I10" s="95"/>
      <c r="J10" s="95"/>
      <c r="K10" s="95"/>
      <c r="L10" s="95"/>
      <c r="M10" s="96"/>
      <c r="N10" s="35"/>
      <c r="O10" s="93" t="s">
        <v>3</v>
      </c>
    </row>
    <row r="11" spans="1:15" ht="13.8" x14ac:dyDescent="0.25">
      <c r="A11" s="93"/>
      <c r="B11" s="93"/>
      <c r="C11" s="97" t="s">
        <v>72</v>
      </c>
      <c r="D11" s="94" t="s">
        <v>4</v>
      </c>
      <c r="E11" s="95"/>
      <c r="F11" s="95"/>
      <c r="G11" s="95"/>
      <c r="H11" s="95"/>
      <c r="I11" s="95"/>
      <c r="J11" s="95"/>
      <c r="K11" s="95"/>
      <c r="L11" s="95"/>
      <c r="M11" s="96"/>
      <c r="N11" s="35"/>
      <c r="O11" s="93"/>
    </row>
    <row r="12" spans="1:15" ht="54" customHeight="1" x14ac:dyDescent="0.25">
      <c r="A12" s="93"/>
      <c r="B12" s="93"/>
      <c r="C12" s="97"/>
      <c r="D12" s="36">
        <v>2014</v>
      </c>
      <c r="E12" s="36">
        <v>2015</v>
      </c>
      <c r="F12" s="36">
        <v>2016</v>
      </c>
      <c r="G12" s="36">
        <v>2017</v>
      </c>
      <c r="H12" s="36">
        <v>2018</v>
      </c>
      <c r="I12" s="36">
        <v>2019</v>
      </c>
      <c r="J12" s="36">
        <v>2020</v>
      </c>
      <c r="K12" s="37">
        <v>2021</v>
      </c>
      <c r="L12" s="37">
        <v>2022</v>
      </c>
      <c r="M12" s="37">
        <v>2023</v>
      </c>
      <c r="N12" s="37">
        <v>2024</v>
      </c>
      <c r="O12" s="93"/>
    </row>
    <row r="13" spans="1:15" ht="13.8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7">
        <v>11</v>
      </c>
      <c r="L13" s="37">
        <v>12</v>
      </c>
      <c r="M13" s="37">
        <v>13</v>
      </c>
      <c r="N13" s="37">
        <v>14</v>
      </c>
      <c r="O13" s="36">
        <v>15</v>
      </c>
    </row>
    <row r="14" spans="1:15" s="17" customFormat="1" ht="31.8" customHeight="1" x14ac:dyDescent="0.3">
      <c r="A14" s="102" t="s">
        <v>44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</row>
    <row r="15" spans="1:15" ht="13.8" x14ac:dyDescent="0.25">
      <c r="A15" s="103" t="s">
        <v>6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pans="1:15" ht="93.6" customHeight="1" x14ac:dyDescent="0.25">
      <c r="A16" s="38" t="s">
        <v>7</v>
      </c>
      <c r="B16" s="39" t="s">
        <v>41</v>
      </c>
      <c r="C16" s="36" t="s">
        <v>45</v>
      </c>
      <c r="D16" s="36" t="s">
        <v>45</v>
      </c>
      <c r="E16" s="36" t="s">
        <v>45</v>
      </c>
      <c r="F16" s="36" t="s">
        <v>45</v>
      </c>
      <c r="G16" s="36" t="s">
        <v>45</v>
      </c>
      <c r="H16" s="36" t="s">
        <v>45</v>
      </c>
      <c r="I16" s="36" t="s">
        <v>45</v>
      </c>
      <c r="J16" s="36" t="s">
        <v>45</v>
      </c>
      <c r="K16" s="37" t="s">
        <v>45</v>
      </c>
      <c r="L16" s="37" t="s">
        <v>45</v>
      </c>
      <c r="M16" s="37" t="s">
        <v>45</v>
      </c>
      <c r="N16" s="37" t="s">
        <v>45</v>
      </c>
      <c r="O16" s="104" t="s">
        <v>9</v>
      </c>
    </row>
    <row r="17" spans="1:15" ht="73.5" customHeight="1" x14ac:dyDescent="0.25">
      <c r="A17" s="38" t="s">
        <v>8</v>
      </c>
      <c r="B17" s="39" t="s">
        <v>41</v>
      </c>
      <c r="C17" s="36" t="s">
        <v>45</v>
      </c>
      <c r="D17" s="36" t="s">
        <v>45</v>
      </c>
      <c r="E17" s="36" t="s">
        <v>45</v>
      </c>
      <c r="F17" s="36" t="s">
        <v>45</v>
      </c>
      <c r="G17" s="36" t="s">
        <v>45</v>
      </c>
      <c r="H17" s="36" t="s">
        <v>45</v>
      </c>
      <c r="I17" s="36" t="s">
        <v>45</v>
      </c>
      <c r="J17" s="36" t="s">
        <v>45</v>
      </c>
      <c r="K17" s="37" t="s">
        <v>45</v>
      </c>
      <c r="L17" s="37" t="s">
        <v>45</v>
      </c>
      <c r="M17" s="37" t="s">
        <v>45</v>
      </c>
      <c r="N17" s="37" t="s">
        <v>45</v>
      </c>
      <c r="O17" s="105"/>
    </row>
    <row r="18" spans="1:15" ht="13.8" x14ac:dyDescent="0.25">
      <c r="A18" s="99" t="s">
        <v>10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1"/>
    </row>
    <row r="19" spans="1:15" ht="45" customHeight="1" x14ac:dyDescent="0.25">
      <c r="A19" s="38" t="s">
        <v>11</v>
      </c>
      <c r="B19" s="39" t="s">
        <v>41</v>
      </c>
      <c r="C19" s="36" t="s">
        <v>45</v>
      </c>
      <c r="D19" s="36" t="s">
        <v>45</v>
      </c>
      <c r="E19" s="36" t="s">
        <v>45</v>
      </c>
      <c r="F19" s="36" t="s">
        <v>45</v>
      </c>
      <c r="G19" s="36" t="s">
        <v>45</v>
      </c>
      <c r="H19" s="36" t="s">
        <v>45</v>
      </c>
      <c r="I19" s="36" t="s">
        <v>45</v>
      </c>
      <c r="J19" s="36" t="s">
        <v>45</v>
      </c>
      <c r="K19" s="37" t="s">
        <v>45</v>
      </c>
      <c r="L19" s="37" t="s">
        <v>45</v>
      </c>
      <c r="M19" s="37" t="s">
        <v>45</v>
      </c>
      <c r="N19" s="37" t="s">
        <v>45</v>
      </c>
      <c r="O19" s="104" t="s">
        <v>12</v>
      </c>
    </row>
    <row r="20" spans="1:15" ht="54.6" customHeight="1" x14ac:dyDescent="0.25">
      <c r="A20" s="40" t="s">
        <v>13</v>
      </c>
      <c r="B20" s="39" t="s">
        <v>41</v>
      </c>
      <c r="C20" s="36" t="s">
        <v>45</v>
      </c>
      <c r="D20" s="36" t="s">
        <v>45</v>
      </c>
      <c r="E20" s="36" t="s">
        <v>45</v>
      </c>
      <c r="F20" s="36" t="s">
        <v>45</v>
      </c>
      <c r="G20" s="36" t="s">
        <v>45</v>
      </c>
      <c r="H20" s="36" t="s">
        <v>45</v>
      </c>
      <c r="I20" s="36" t="s">
        <v>45</v>
      </c>
      <c r="J20" s="36" t="s">
        <v>45</v>
      </c>
      <c r="K20" s="37" t="s">
        <v>45</v>
      </c>
      <c r="L20" s="37" t="s">
        <v>45</v>
      </c>
      <c r="M20" s="37" t="s">
        <v>45</v>
      </c>
      <c r="N20" s="37" t="s">
        <v>45</v>
      </c>
      <c r="O20" s="105"/>
    </row>
    <row r="21" spans="1:15" ht="53.25" customHeight="1" x14ac:dyDescent="0.25">
      <c r="A21" s="40" t="s">
        <v>49</v>
      </c>
      <c r="B21" s="39" t="s">
        <v>41</v>
      </c>
      <c r="C21" s="36" t="s">
        <v>45</v>
      </c>
      <c r="D21" s="36" t="s">
        <v>45</v>
      </c>
      <c r="E21" s="36" t="s">
        <v>45</v>
      </c>
      <c r="F21" s="36" t="s">
        <v>45</v>
      </c>
      <c r="G21" s="36" t="s">
        <v>45</v>
      </c>
      <c r="H21" s="36" t="s">
        <v>45</v>
      </c>
      <c r="I21" s="36" t="s">
        <v>45</v>
      </c>
      <c r="J21" s="36" t="s">
        <v>45</v>
      </c>
      <c r="K21" s="37" t="s">
        <v>45</v>
      </c>
      <c r="L21" s="37" t="s">
        <v>45</v>
      </c>
      <c r="M21" s="37" t="s">
        <v>45</v>
      </c>
      <c r="N21" s="37" t="s">
        <v>45</v>
      </c>
      <c r="O21" s="41" t="s">
        <v>14</v>
      </c>
    </row>
    <row r="22" spans="1:15" ht="13.8" x14ac:dyDescent="0.25">
      <c r="A22" s="99" t="s">
        <v>15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1"/>
    </row>
    <row r="23" spans="1:15" ht="13.8" x14ac:dyDescent="0.25">
      <c r="A23" s="106" t="s">
        <v>43</v>
      </c>
      <c r="B23" s="42" t="s">
        <v>16</v>
      </c>
      <c r="C23" s="43">
        <f>SUM(D23:N23)</f>
        <v>76561.95362</v>
      </c>
      <c r="D23" s="44">
        <f t="shared" ref="D23:J23" si="0">D28+D58+D59+D60+D61</f>
        <v>14578.866999999998</v>
      </c>
      <c r="E23" s="44">
        <f t="shared" si="0"/>
        <v>2590.6570000000002</v>
      </c>
      <c r="F23" s="44">
        <f t="shared" si="0"/>
        <v>2997.0039999999999</v>
      </c>
      <c r="G23" s="44">
        <f t="shared" si="0"/>
        <v>9016.9</v>
      </c>
      <c r="H23" s="45">
        <f t="shared" si="0"/>
        <v>1492.6</v>
      </c>
      <c r="I23" s="43">
        <f t="shared" si="0"/>
        <v>13142.342219999999</v>
      </c>
      <c r="J23" s="28">
        <f t="shared" si="0"/>
        <v>80.583399999999997</v>
      </c>
      <c r="K23" s="27">
        <f>K28+K59+K60+K61+K58</f>
        <v>1709.1999999999998</v>
      </c>
      <c r="L23" s="29">
        <f>L28+L59+L60+L61+L58</f>
        <v>22553.8</v>
      </c>
      <c r="M23" s="30">
        <f>M28+M59+M60+M61+M58</f>
        <v>4199.9999999999945</v>
      </c>
      <c r="N23" s="27">
        <f>N28+N59+N60+N61+N58</f>
        <v>4200</v>
      </c>
      <c r="O23" s="109"/>
    </row>
    <row r="24" spans="1:15" ht="27.6" x14ac:dyDescent="0.25">
      <c r="A24" s="107"/>
      <c r="B24" s="46" t="s">
        <v>17</v>
      </c>
      <c r="C24" s="47">
        <f>SUM(D24:N24)</f>
        <v>529940.77698999993</v>
      </c>
      <c r="D24" s="47">
        <f>D29</f>
        <v>0</v>
      </c>
      <c r="E24" s="47">
        <f t="shared" ref="E24:J25" si="1">E29</f>
        <v>0</v>
      </c>
      <c r="F24" s="43">
        <f t="shared" si="1"/>
        <v>65026.326990000001</v>
      </c>
      <c r="G24" s="48">
        <f t="shared" si="1"/>
        <v>24082.67</v>
      </c>
      <c r="H24" s="45">
        <f t="shared" si="1"/>
        <v>79132.669999999984</v>
      </c>
      <c r="I24" s="48">
        <f t="shared" si="1"/>
        <v>0</v>
      </c>
      <c r="J24" s="28">
        <f t="shared" si="1"/>
        <v>80502.8</v>
      </c>
      <c r="K24" s="27">
        <f>K29</f>
        <v>114966.40999999999</v>
      </c>
      <c r="L24" s="27">
        <f>L29</f>
        <v>0</v>
      </c>
      <c r="M24" s="30">
        <f t="shared" ref="M24:N25" si="2">M29</f>
        <v>166229.9</v>
      </c>
      <c r="N24" s="27">
        <f t="shared" si="2"/>
        <v>0</v>
      </c>
      <c r="O24" s="110"/>
    </row>
    <row r="25" spans="1:15" ht="27.6" x14ac:dyDescent="0.25">
      <c r="A25" s="107"/>
      <c r="B25" s="46" t="s">
        <v>18</v>
      </c>
      <c r="C25" s="47">
        <f>SUM(D25:L25)</f>
        <v>340074.42768000002</v>
      </c>
      <c r="D25" s="48">
        <f>D30</f>
        <v>0</v>
      </c>
      <c r="E25" s="48">
        <f t="shared" si="1"/>
        <v>0</v>
      </c>
      <c r="F25" s="47">
        <f t="shared" si="1"/>
        <v>340074.42768000002</v>
      </c>
      <c r="G25" s="48">
        <f t="shared" si="1"/>
        <v>0</v>
      </c>
      <c r="H25" s="45">
        <f t="shared" si="1"/>
        <v>0</v>
      </c>
      <c r="I25" s="48">
        <f t="shared" si="1"/>
        <v>0</v>
      </c>
      <c r="J25" s="28">
        <f t="shared" si="1"/>
        <v>0</v>
      </c>
      <c r="K25" s="27">
        <f>K30</f>
        <v>0</v>
      </c>
      <c r="L25" s="27">
        <f>L30</f>
        <v>0</v>
      </c>
      <c r="M25" s="30">
        <f t="shared" si="2"/>
        <v>0</v>
      </c>
      <c r="N25" s="27">
        <f t="shared" si="2"/>
        <v>0</v>
      </c>
      <c r="O25" s="110"/>
    </row>
    <row r="26" spans="1:15" ht="24" customHeight="1" x14ac:dyDescent="0.25">
      <c r="A26" s="108"/>
      <c r="B26" s="49" t="s">
        <v>19</v>
      </c>
      <c r="C26" s="50">
        <f>SUM(D26:N26)</f>
        <v>946577.15829000005</v>
      </c>
      <c r="D26" s="50">
        <f>D23+D24+D25</f>
        <v>14578.866999999998</v>
      </c>
      <c r="E26" s="50">
        <f t="shared" ref="E26:N26" si="3">E23+E24+E25</f>
        <v>2590.6570000000002</v>
      </c>
      <c r="F26" s="50">
        <f t="shared" si="3"/>
        <v>408097.75867000001</v>
      </c>
      <c r="G26" s="51">
        <f t="shared" si="3"/>
        <v>33099.57</v>
      </c>
      <c r="H26" s="52">
        <f t="shared" si="3"/>
        <v>80625.26999999999</v>
      </c>
      <c r="I26" s="50">
        <f t="shared" si="3"/>
        <v>13142.342219999999</v>
      </c>
      <c r="J26" s="28">
        <f t="shared" si="3"/>
        <v>80583.383400000006</v>
      </c>
      <c r="K26" s="27">
        <f>K23+K24+K25</f>
        <v>116675.60999999999</v>
      </c>
      <c r="L26" s="27">
        <f>L23+L24+L25</f>
        <v>22553.8</v>
      </c>
      <c r="M26" s="30">
        <f>M23+M24+M25</f>
        <v>170429.9</v>
      </c>
      <c r="N26" s="27">
        <f t="shared" si="3"/>
        <v>4200</v>
      </c>
      <c r="O26" s="105"/>
    </row>
    <row r="27" spans="1:15" ht="13.8" x14ac:dyDescent="0.25">
      <c r="A27" s="111" t="s">
        <v>20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3"/>
    </row>
    <row r="28" spans="1:15" s="17" customFormat="1" ht="13.8" x14ac:dyDescent="0.25">
      <c r="A28" s="114" t="s">
        <v>42</v>
      </c>
      <c r="B28" s="53" t="s">
        <v>16</v>
      </c>
      <c r="C28" s="54">
        <f>SUM(D28:N28)</f>
        <v>17634.760399999988</v>
      </c>
      <c r="D28" s="55">
        <f>D33+D34+D40+D42</f>
        <v>14378.866999999998</v>
      </c>
      <c r="E28" s="56">
        <f>E34+E42</f>
        <v>2233.71</v>
      </c>
      <c r="F28" s="56">
        <f>F33+F34+F40+F42</f>
        <v>0</v>
      </c>
      <c r="G28" s="56">
        <f>G33+G34+G40+G42</f>
        <v>554</v>
      </c>
      <c r="H28" s="56">
        <f>H33+H34+H40+H42+H61+H58+H59</f>
        <v>100</v>
      </c>
      <c r="I28" s="57">
        <f>I33+I34+I40+I42</f>
        <v>0</v>
      </c>
      <c r="J28" s="29">
        <f>J33+J34+J40+J42+J61+J58+J59</f>
        <v>80.583399999999997</v>
      </c>
      <c r="K28" s="29">
        <f>K33+K34+K40+K42</f>
        <v>115.1</v>
      </c>
      <c r="L28" s="29">
        <f>L33+L34+L40+L42</f>
        <v>6.1</v>
      </c>
      <c r="M28" s="30">
        <f>M33+M34+M40+M42</f>
        <v>166.39999999999418</v>
      </c>
      <c r="N28" s="29">
        <f>N33+N34+N40+N42</f>
        <v>0</v>
      </c>
      <c r="O28" s="115"/>
    </row>
    <row r="29" spans="1:15" s="17" customFormat="1" ht="27.6" x14ac:dyDescent="0.25">
      <c r="A29" s="114"/>
      <c r="B29" s="58" t="s">
        <v>17</v>
      </c>
      <c r="C29" s="59">
        <f>SUM(D29:N29)</f>
        <v>529940.77698999993</v>
      </c>
      <c r="D29" s="56">
        <f t="shared" ref="D29:J29" si="4">D35+D37+D39+D41</f>
        <v>0</v>
      </c>
      <c r="E29" s="56">
        <f t="shared" si="4"/>
        <v>0</v>
      </c>
      <c r="F29" s="60">
        <f t="shared" si="4"/>
        <v>65026.326990000001</v>
      </c>
      <c r="G29" s="54">
        <f t="shared" si="4"/>
        <v>24082.67</v>
      </c>
      <c r="H29" s="54">
        <f t="shared" si="4"/>
        <v>79132.669999999984</v>
      </c>
      <c r="I29" s="57">
        <f t="shared" si="4"/>
        <v>0</v>
      </c>
      <c r="J29" s="29">
        <f t="shared" si="4"/>
        <v>80502.8</v>
      </c>
      <c r="K29" s="27">
        <f>K35+K37+K39+K41</f>
        <v>114966.40999999999</v>
      </c>
      <c r="L29" s="27">
        <f t="shared" ref="L29:N29" si="5">L35+L37+L39+L41</f>
        <v>0</v>
      </c>
      <c r="M29" s="30">
        <f t="shared" si="5"/>
        <v>166229.9</v>
      </c>
      <c r="N29" s="29">
        <f t="shared" si="5"/>
        <v>0</v>
      </c>
      <c r="O29" s="116"/>
    </row>
    <row r="30" spans="1:15" s="17" customFormat="1" ht="27.6" x14ac:dyDescent="0.25">
      <c r="A30" s="114"/>
      <c r="B30" s="58" t="s">
        <v>18</v>
      </c>
      <c r="C30" s="59">
        <f>SUM(D30:N30)</f>
        <v>340074.42768000002</v>
      </c>
      <c r="D30" s="56">
        <f>D36+D38</f>
        <v>0</v>
      </c>
      <c r="E30" s="56">
        <f t="shared" ref="E30:J30" si="6">E36+E38</f>
        <v>0</v>
      </c>
      <c r="F30" s="60">
        <f>F36+F38</f>
        <v>340074.42768000002</v>
      </c>
      <c r="G30" s="56">
        <f t="shared" si="6"/>
        <v>0</v>
      </c>
      <c r="H30" s="56">
        <f t="shared" si="6"/>
        <v>0</v>
      </c>
      <c r="I30" s="57">
        <f t="shared" si="6"/>
        <v>0</v>
      </c>
      <c r="J30" s="29">
        <f t="shared" si="6"/>
        <v>0</v>
      </c>
      <c r="K30" s="27">
        <f>0</f>
        <v>0</v>
      </c>
      <c r="L30" s="27">
        <f>0</f>
        <v>0</v>
      </c>
      <c r="M30" s="30">
        <f t="shared" ref="M30:N30" si="7">M36+M38</f>
        <v>0</v>
      </c>
      <c r="N30" s="29">
        <f t="shared" si="7"/>
        <v>0</v>
      </c>
      <c r="O30" s="116"/>
    </row>
    <row r="31" spans="1:15" s="17" customFormat="1" ht="69" customHeight="1" x14ac:dyDescent="0.25">
      <c r="A31" s="114"/>
      <c r="B31" s="61" t="s">
        <v>19</v>
      </c>
      <c r="C31" s="62">
        <f>SUM(D31:N31)</f>
        <v>887649.96507000015</v>
      </c>
      <c r="D31" s="63">
        <f>SUM(D28:D30)</f>
        <v>14378.866999999998</v>
      </c>
      <c r="E31" s="64">
        <f t="shared" ref="E31:J31" si="8">SUM(E28:E30)</f>
        <v>2233.71</v>
      </c>
      <c r="F31" s="65">
        <f t="shared" si="8"/>
        <v>405100.75467000005</v>
      </c>
      <c r="G31" s="64">
        <f t="shared" si="8"/>
        <v>24636.67</v>
      </c>
      <c r="H31" s="64">
        <f>SUM(H28:H30)</f>
        <v>79232.669999999984</v>
      </c>
      <c r="I31" s="66">
        <f t="shared" si="8"/>
        <v>0</v>
      </c>
      <c r="J31" s="29">
        <f t="shared" si="8"/>
        <v>80583.383400000006</v>
      </c>
      <c r="K31" s="27">
        <f>SUM(K28:K30)</f>
        <v>115081.51</v>
      </c>
      <c r="L31" s="27">
        <f>SUM(L28:L30)</f>
        <v>6.1</v>
      </c>
      <c r="M31" s="30">
        <f t="shared" ref="M31:N31" si="9">SUM(M28:M30)</f>
        <v>166396.29999999999</v>
      </c>
      <c r="N31" s="29">
        <f t="shared" si="9"/>
        <v>0</v>
      </c>
      <c r="O31" s="117"/>
    </row>
    <row r="32" spans="1:15" ht="13.8" x14ac:dyDescent="0.25">
      <c r="A32" s="99" t="s">
        <v>20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1"/>
    </row>
    <row r="33" spans="1:19" ht="38.25" customHeight="1" x14ac:dyDescent="0.25">
      <c r="A33" s="38" t="s">
        <v>21</v>
      </c>
      <c r="B33" s="67" t="s">
        <v>16</v>
      </c>
      <c r="C33" s="2">
        <f>SUM(D33:L33)</f>
        <v>9061.9</v>
      </c>
      <c r="D33" s="2">
        <v>9061.9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11">
        <v>0</v>
      </c>
      <c r="L33" s="11">
        <v>0</v>
      </c>
      <c r="M33" s="11">
        <v>0</v>
      </c>
      <c r="N33" s="11">
        <v>0</v>
      </c>
      <c r="O33" s="104" t="s">
        <v>23</v>
      </c>
    </row>
    <row r="34" spans="1:19" ht="39" customHeight="1" x14ac:dyDescent="0.25">
      <c r="A34" s="38" t="s">
        <v>22</v>
      </c>
      <c r="B34" s="67" t="s">
        <v>16</v>
      </c>
      <c r="C34" s="2">
        <f t="shared" ref="C34:C60" si="10">SUM(D34:L34)</f>
        <v>7550.6769999999997</v>
      </c>
      <c r="D34" s="2">
        <v>5316.9669999999996</v>
      </c>
      <c r="E34" s="2">
        <v>2233.71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11">
        <v>0</v>
      </c>
      <c r="L34" s="11">
        <v>0</v>
      </c>
      <c r="M34" s="11">
        <v>0</v>
      </c>
      <c r="N34" s="11">
        <v>0</v>
      </c>
      <c r="O34" s="105"/>
    </row>
    <row r="35" spans="1:19" ht="40.200000000000003" customHeight="1" x14ac:dyDescent="0.25">
      <c r="A35" s="118" t="s">
        <v>75</v>
      </c>
      <c r="B35" s="68" t="s">
        <v>17</v>
      </c>
      <c r="C35" s="2">
        <f t="shared" si="10"/>
        <v>46615.348570000002</v>
      </c>
      <c r="D35" s="2">
        <v>0</v>
      </c>
      <c r="E35" s="2">
        <v>0</v>
      </c>
      <c r="F35" s="2">
        <v>46615.348570000002</v>
      </c>
      <c r="G35" s="2">
        <v>0</v>
      </c>
      <c r="H35" s="2">
        <v>0</v>
      </c>
      <c r="I35" s="2">
        <v>0</v>
      </c>
      <c r="J35" s="2">
        <v>0</v>
      </c>
      <c r="K35" s="11">
        <v>0</v>
      </c>
      <c r="L35" s="11">
        <v>0</v>
      </c>
      <c r="M35" s="11">
        <v>0</v>
      </c>
      <c r="N35" s="11">
        <v>0</v>
      </c>
      <c r="O35" s="93" t="s">
        <v>23</v>
      </c>
    </row>
    <row r="36" spans="1:19" ht="81" customHeight="1" x14ac:dyDescent="0.25">
      <c r="A36" s="119"/>
      <c r="B36" s="68" t="s">
        <v>18</v>
      </c>
      <c r="C36" s="2">
        <f t="shared" si="10"/>
        <v>322382.07650000002</v>
      </c>
      <c r="D36" s="2">
        <v>0</v>
      </c>
      <c r="E36" s="2">
        <v>0</v>
      </c>
      <c r="F36" s="2">
        <v>322382.07650000002</v>
      </c>
      <c r="G36" s="2">
        <v>0</v>
      </c>
      <c r="H36" s="2">
        <v>0</v>
      </c>
      <c r="I36" s="2">
        <v>0</v>
      </c>
      <c r="J36" s="2">
        <v>0</v>
      </c>
      <c r="K36" s="11">
        <v>0</v>
      </c>
      <c r="L36" s="11">
        <v>0</v>
      </c>
      <c r="M36" s="11">
        <v>0</v>
      </c>
      <c r="N36" s="11">
        <v>0</v>
      </c>
      <c r="O36" s="93"/>
    </row>
    <row r="37" spans="1:19" ht="30.75" customHeight="1" x14ac:dyDescent="0.25">
      <c r="A37" s="118" t="s">
        <v>76</v>
      </c>
      <c r="B37" s="68" t="s">
        <v>17</v>
      </c>
      <c r="C37" s="2">
        <f t="shared" si="10"/>
        <v>18410.978419999999</v>
      </c>
      <c r="D37" s="2">
        <v>0</v>
      </c>
      <c r="E37" s="2">
        <v>0</v>
      </c>
      <c r="F37" s="2">
        <v>18410.978419999999</v>
      </c>
      <c r="G37" s="2">
        <v>0</v>
      </c>
      <c r="H37" s="2">
        <v>0</v>
      </c>
      <c r="I37" s="2">
        <v>0</v>
      </c>
      <c r="J37" s="2">
        <v>0</v>
      </c>
      <c r="K37" s="11">
        <v>0</v>
      </c>
      <c r="L37" s="11">
        <v>0</v>
      </c>
      <c r="M37" s="11">
        <v>0</v>
      </c>
      <c r="N37" s="11">
        <v>0</v>
      </c>
      <c r="O37" s="93"/>
      <c r="S37" s="7" t="s">
        <v>47</v>
      </c>
    </row>
    <row r="38" spans="1:19" ht="54.75" customHeight="1" x14ac:dyDescent="0.25">
      <c r="A38" s="119"/>
      <c r="B38" s="68" t="s">
        <v>18</v>
      </c>
      <c r="C38" s="2">
        <f t="shared" si="10"/>
        <v>17692.351180000001</v>
      </c>
      <c r="D38" s="2">
        <v>0</v>
      </c>
      <c r="E38" s="2">
        <v>0</v>
      </c>
      <c r="F38" s="2">
        <v>17692.351180000001</v>
      </c>
      <c r="G38" s="2">
        <v>0</v>
      </c>
      <c r="H38" s="2">
        <v>0</v>
      </c>
      <c r="I38" s="2">
        <v>0</v>
      </c>
      <c r="J38" s="2">
        <v>0</v>
      </c>
      <c r="K38" s="11">
        <v>0</v>
      </c>
      <c r="L38" s="11">
        <v>0</v>
      </c>
      <c r="M38" s="11">
        <v>0</v>
      </c>
      <c r="N38" s="11">
        <v>0</v>
      </c>
      <c r="O38" s="93"/>
    </row>
    <row r="39" spans="1:19" ht="24" customHeight="1" x14ac:dyDescent="0.25">
      <c r="A39" s="118" t="s">
        <v>24</v>
      </c>
      <c r="B39" s="68" t="s">
        <v>17</v>
      </c>
      <c r="C39" s="2">
        <f t="shared" si="10"/>
        <v>24082.67</v>
      </c>
      <c r="D39" s="2">
        <v>0</v>
      </c>
      <c r="E39" s="2">
        <v>0</v>
      </c>
      <c r="F39" s="2">
        <v>0</v>
      </c>
      <c r="G39" s="69">
        <v>24082.67</v>
      </c>
      <c r="H39" s="2">
        <v>0</v>
      </c>
      <c r="I39" s="2">
        <v>0</v>
      </c>
      <c r="J39" s="2">
        <v>0</v>
      </c>
      <c r="K39" s="11">
        <v>0</v>
      </c>
      <c r="L39" s="11">
        <v>0</v>
      </c>
      <c r="M39" s="11">
        <v>0</v>
      </c>
      <c r="N39" s="11">
        <v>0</v>
      </c>
      <c r="O39" s="104" t="s">
        <v>14</v>
      </c>
    </row>
    <row r="40" spans="1:19" ht="57.75" customHeight="1" x14ac:dyDescent="0.25">
      <c r="A40" s="119"/>
      <c r="B40" s="70" t="s">
        <v>16</v>
      </c>
      <c r="C40" s="2">
        <f t="shared" si="10"/>
        <v>554</v>
      </c>
      <c r="D40" s="2">
        <v>0</v>
      </c>
      <c r="E40" s="2">
        <v>0</v>
      </c>
      <c r="F40" s="2">
        <v>0</v>
      </c>
      <c r="G40" s="69">
        <v>554</v>
      </c>
      <c r="H40" s="2">
        <v>0</v>
      </c>
      <c r="I40" s="2">
        <v>0</v>
      </c>
      <c r="J40" s="2">
        <v>0</v>
      </c>
      <c r="K40" s="11">
        <v>0</v>
      </c>
      <c r="L40" s="11">
        <v>0</v>
      </c>
      <c r="M40" s="11">
        <v>0</v>
      </c>
      <c r="N40" s="11">
        <v>0</v>
      </c>
      <c r="O40" s="105"/>
    </row>
    <row r="41" spans="1:19" ht="27" customHeight="1" x14ac:dyDescent="0.25">
      <c r="A41" s="106" t="s">
        <v>53</v>
      </c>
      <c r="B41" s="46" t="s">
        <v>17</v>
      </c>
      <c r="C41" s="1">
        <f>SUM(D41:L41)</f>
        <v>274601.87999999995</v>
      </c>
      <c r="D41" s="1">
        <f>D44+D46+D47+D48+D49+D53+D55</f>
        <v>0</v>
      </c>
      <c r="E41" s="1">
        <f>E44+E46+E47+E48+E49+E53+E55</f>
        <v>0</v>
      </c>
      <c r="F41" s="1">
        <f>F44+F46+F47+F48+F49+F53+F55</f>
        <v>0</v>
      </c>
      <c r="G41" s="1">
        <f>G44+G46+G47+G48+G49+G53+G55</f>
        <v>0</v>
      </c>
      <c r="H41" s="71">
        <f>H44+H46+H47+H48+H49+H53+H55+H50+H51+H52+H57</f>
        <v>79132.669999999984</v>
      </c>
      <c r="I41" s="1">
        <f>I44+I46+I47+I48+I49+I53+I55</f>
        <v>0</v>
      </c>
      <c r="J41" s="1">
        <v>80502.8</v>
      </c>
      <c r="K41" s="22">
        <f>115081.51-K42</f>
        <v>114966.40999999999</v>
      </c>
      <c r="L41" s="22">
        <f>L54</f>
        <v>0</v>
      </c>
      <c r="M41" s="22">
        <f>M54</f>
        <v>166229.9</v>
      </c>
      <c r="N41" s="11">
        <f>N44+N46+N47+N48+N49+N53+N55</f>
        <v>0</v>
      </c>
      <c r="O41" s="104" t="s">
        <v>23</v>
      </c>
    </row>
    <row r="42" spans="1:19" ht="121.5" customHeight="1" x14ac:dyDescent="0.25">
      <c r="A42" s="108"/>
      <c r="B42" s="72" t="s">
        <v>16</v>
      </c>
      <c r="C42" s="1">
        <f t="shared" si="10"/>
        <v>301.78340000000003</v>
      </c>
      <c r="D42" s="1">
        <f t="shared" ref="D42:G42" si="11">D45</f>
        <v>0</v>
      </c>
      <c r="E42" s="1">
        <f t="shared" si="11"/>
        <v>0</v>
      </c>
      <c r="F42" s="1">
        <f t="shared" si="11"/>
        <v>0</v>
      </c>
      <c r="G42" s="1">
        <f t="shared" si="11"/>
        <v>0</v>
      </c>
      <c r="H42" s="71">
        <f>H45</f>
        <v>100</v>
      </c>
      <c r="I42" s="1">
        <f t="shared" ref="I42" si="12">I45</f>
        <v>0</v>
      </c>
      <c r="J42" s="1">
        <f>80.5834</f>
        <v>80.583399999999997</v>
      </c>
      <c r="K42" s="22">
        <v>115.1</v>
      </c>
      <c r="L42" s="22">
        <f>L55</f>
        <v>6.1</v>
      </c>
      <c r="M42" s="22">
        <f>M55</f>
        <v>166.39999999999418</v>
      </c>
      <c r="N42" s="11">
        <f t="shared" ref="N42" si="13">N45</f>
        <v>0</v>
      </c>
      <c r="O42" s="110"/>
    </row>
    <row r="43" spans="1:19" ht="16.5" customHeight="1" x14ac:dyDescent="0.25">
      <c r="A43" s="73" t="s">
        <v>48</v>
      </c>
      <c r="B43" s="42"/>
      <c r="C43" s="1">
        <f>SUM(C41:C42)</f>
        <v>274903.66339999996</v>
      </c>
      <c r="D43" s="1">
        <f t="shared" ref="D43:L43" si="14">SUM(D41:D42)</f>
        <v>0</v>
      </c>
      <c r="E43" s="1">
        <f t="shared" si="14"/>
        <v>0</v>
      </c>
      <c r="F43" s="1">
        <f t="shared" si="14"/>
        <v>0</v>
      </c>
      <c r="G43" s="1">
        <f t="shared" si="14"/>
        <v>0</v>
      </c>
      <c r="H43" s="74">
        <f>SUM(H41:H42)</f>
        <v>79232.669999999984</v>
      </c>
      <c r="I43" s="1">
        <f t="shared" si="14"/>
        <v>0</v>
      </c>
      <c r="J43" s="75">
        <f t="shared" si="14"/>
        <v>80583.383400000006</v>
      </c>
      <c r="K43" s="22">
        <f>SUM(K41:K42)</f>
        <v>115081.51</v>
      </c>
      <c r="L43" s="22">
        <f t="shared" si="14"/>
        <v>6.1</v>
      </c>
      <c r="M43" s="22">
        <f>SUM(M41:M42)</f>
        <v>166396.29999999999</v>
      </c>
      <c r="N43" s="11">
        <f t="shared" ref="N43" si="15">SUM(N41:N42)</f>
        <v>0</v>
      </c>
      <c r="O43" s="110"/>
    </row>
    <row r="44" spans="1:19" ht="28.5" customHeight="1" x14ac:dyDescent="0.25">
      <c r="A44" s="118" t="s">
        <v>25</v>
      </c>
      <c r="B44" s="68" t="s">
        <v>17</v>
      </c>
      <c r="C44" s="2">
        <f t="shared" si="10"/>
        <v>69350.244500000001</v>
      </c>
      <c r="D44" s="2">
        <v>0</v>
      </c>
      <c r="E44" s="2">
        <v>0</v>
      </c>
      <c r="F44" s="2">
        <v>0</v>
      </c>
      <c r="G44" s="2">
        <v>0</v>
      </c>
      <c r="H44" s="76">
        <v>69350.244500000001</v>
      </c>
      <c r="I44" s="2">
        <v>0</v>
      </c>
      <c r="J44" s="2">
        <v>0</v>
      </c>
      <c r="K44" s="11">
        <v>0</v>
      </c>
      <c r="L44" s="11">
        <v>0</v>
      </c>
      <c r="M44" s="11">
        <v>0</v>
      </c>
      <c r="N44" s="11">
        <v>0</v>
      </c>
      <c r="O44" s="110"/>
    </row>
    <row r="45" spans="1:19" ht="25.5" customHeight="1" x14ac:dyDescent="0.25">
      <c r="A45" s="119"/>
      <c r="B45" s="70" t="s">
        <v>16</v>
      </c>
      <c r="C45" s="2">
        <f t="shared" si="10"/>
        <v>100</v>
      </c>
      <c r="D45" s="2">
        <v>0</v>
      </c>
      <c r="E45" s="2">
        <v>0</v>
      </c>
      <c r="F45" s="2">
        <v>0</v>
      </c>
      <c r="G45" s="2">
        <v>0</v>
      </c>
      <c r="H45" s="2">
        <v>100</v>
      </c>
      <c r="I45" s="2">
        <v>0</v>
      </c>
      <c r="J45" s="2">
        <v>0</v>
      </c>
      <c r="K45" s="11">
        <v>0</v>
      </c>
      <c r="L45" s="11">
        <v>0</v>
      </c>
      <c r="M45" s="11">
        <v>0</v>
      </c>
      <c r="N45" s="11">
        <v>0</v>
      </c>
      <c r="O45" s="110"/>
    </row>
    <row r="46" spans="1:19" ht="83.25" customHeight="1" x14ac:dyDescent="0.25">
      <c r="A46" s="38" t="s">
        <v>26</v>
      </c>
      <c r="B46" s="77" t="s">
        <v>27</v>
      </c>
      <c r="C46" s="2">
        <f t="shared" si="10"/>
        <v>1481.5350000000001</v>
      </c>
      <c r="D46" s="2">
        <v>0</v>
      </c>
      <c r="E46" s="2">
        <v>0</v>
      </c>
      <c r="F46" s="2">
        <v>0</v>
      </c>
      <c r="G46" s="2">
        <v>0</v>
      </c>
      <c r="H46" s="2">
        <v>1481.5350000000001</v>
      </c>
      <c r="I46" s="2">
        <v>0</v>
      </c>
      <c r="J46" s="2">
        <v>0</v>
      </c>
      <c r="K46" s="78">
        <v>0</v>
      </c>
      <c r="L46" s="11">
        <v>0</v>
      </c>
      <c r="M46" s="11">
        <v>0</v>
      </c>
      <c r="N46" s="11">
        <v>0</v>
      </c>
      <c r="O46" s="105"/>
    </row>
    <row r="47" spans="1:19" ht="84" customHeight="1" x14ac:dyDescent="0.25">
      <c r="A47" s="40" t="s">
        <v>28</v>
      </c>
      <c r="B47" s="79" t="s">
        <v>27</v>
      </c>
      <c r="C47" s="2">
        <f t="shared" si="10"/>
        <v>999.66200000000003</v>
      </c>
      <c r="D47" s="2">
        <v>0</v>
      </c>
      <c r="E47" s="2">
        <v>0</v>
      </c>
      <c r="F47" s="2">
        <v>0</v>
      </c>
      <c r="G47" s="2">
        <v>0</v>
      </c>
      <c r="H47" s="2">
        <v>999.66200000000003</v>
      </c>
      <c r="I47" s="2">
        <v>0</v>
      </c>
      <c r="J47" s="2">
        <v>0</v>
      </c>
      <c r="K47" s="11">
        <v>0</v>
      </c>
      <c r="L47" s="11">
        <v>0</v>
      </c>
      <c r="M47" s="11">
        <v>0</v>
      </c>
      <c r="N47" s="11">
        <v>0</v>
      </c>
      <c r="O47" s="104" t="s">
        <v>23</v>
      </c>
    </row>
    <row r="48" spans="1:19" ht="81" customHeight="1" x14ac:dyDescent="0.25">
      <c r="A48" s="38" t="s">
        <v>29</v>
      </c>
      <c r="B48" s="79" t="s">
        <v>27</v>
      </c>
      <c r="C48" s="2">
        <f t="shared" si="10"/>
        <v>1367.8009999999999</v>
      </c>
      <c r="D48" s="2">
        <v>0</v>
      </c>
      <c r="E48" s="2">
        <v>0</v>
      </c>
      <c r="F48" s="2">
        <v>0</v>
      </c>
      <c r="G48" s="2">
        <v>0</v>
      </c>
      <c r="H48" s="2">
        <v>1367.8009999999999</v>
      </c>
      <c r="I48" s="2">
        <v>0</v>
      </c>
      <c r="J48" s="2">
        <v>0</v>
      </c>
      <c r="K48" s="11">
        <v>0</v>
      </c>
      <c r="L48" s="11">
        <v>0</v>
      </c>
      <c r="M48" s="11">
        <v>0</v>
      </c>
      <c r="N48" s="11">
        <v>0</v>
      </c>
      <c r="O48" s="110"/>
    </row>
    <row r="49" spans="1:17" ht="93.75" customHeight="1" x14ac:dyDescent="0.25">
      <c r="A49" s="40" t="s">
        <v>30</v>
      </c>
      <c r="B49" s="79" t="s">
        <v>27</v>
      </c>
      <c r="C49" s="2">
        <f t="shared" si="10"/>
        <v>1147.7771499999999</v>
      </c>
      <c r="D49" s="2">
        <v>0</v>
      </c>
      <c r="E49" s="2">
        <v>0</v>
      </c>
      <c r="F49" s="2">
        <v>0</v>
      </c>
      <c r="G49" s="2">
        <v>0</v>
      </c>
      <c r="H49" s="2">
        <v>1147.7771499999999</v>
      </c>
      <c r="I49" s="2">
        <v>0</v>
      </c>
      <c r="J49" s="2">
        <v>0</v>
      </c>
      <c r="K49" s="11">
        <v>0</v>
      </c>
      <c r="L49" s="11">
        <v>0</v>
      </c>
      <c r="M49" s="11">
        <v>0</v>
      </c>
      <c r="N49" s="11">
        <v>0</v>
      </c>
      <c r="O49" s="110"/>
    </row>
    <row r="50" spans="1:17" ht="71.25" customHeight="1" x14ac:dyDescent="0.25">
      <c r="A50" s="40" t="s">
        <v>36</v>
      </c>
      <c r="B50" s="79" t="s">
        <v>27</v>
      </c>
      <c r="C50" s="2">
        <f t="shared" si="10"/>
        <v>1260.0109</v>
      </c>
      <c r="D50" s="2">
        <v>0</v>
      </c>
      <c r="E50" s="2">
        <v>0</v>
      </c>
      <c r="F50" s="2">
        <v>0</v>
      </c>
      <c r="G50" s="2">
        <v>0</v>
      </c>
      <c r="H50" s="2">
        <v>1260.0109</v>
      </c>
      <c r="I50" s="2">
        <v>0</v>
      </c>
      <c r="J50" s="2">
        <v>0</v>
      </c>
      <c r="K50" s="11">
        <v>0</v>
      </c>
      <c r="L50" s="11">
        <v>0</v>
      </c>
      <c r="M50" s="11">
        <v>0</v>
      </c>
      <c r="N50" s="11">
        <v>0</v>
      </c>
      <c r="O50" s="110"/>
    </row>
    <row r="51" spans="1:17" ht="76.5" customHeight="1" x14ac:dyDescent="0.25">
      <c r="A51" s="38" t="s">
        <v>37</v>
      </c>
      <c r="B51" s="79" t="s">
        <v>27</v>
      </c>
      <c r="C51" s="2">
        <f t="shared" si="10"/>
        <v>1140.2949000000001</v>
      </c>
      <c r="D51" s="2">
        <v>0</v>
      </c>
      <c r="E51" s="2">
        <v>0</v>
      </c>
      <c r="F51" s="2">
        <v>0</v>
      </c>
      <c r="G51" s="2">
        <v>0</v>
      </c>
      <c r="H51" s="2">
        <v>1140.2949000000001</v>
      </c>
      <c r="I51" s="2">
        <v>0</v>
      </c>
      <c r="J51" s="2">
        <v>0</v>
      </c>
      <c r="K51" s="11">
        <v>0</v>
      </c>
      <c r="L51" s="11">
        <v>0</v>
      </c>
      <c r="M51" s="11">
        <v>0</v>
      </c>
      <c r="N51" s="11">
        <v>0</v>
      </c>
      <c r="O51" s="110"/>
    </row>
    <row r="52" spans="1:17" ht="90.75" customHeight="1" x14ac:dyDescent="0.25">
      <c r="A52" s="40" t="s">
        <v>38</v>
      </c>
      <c r="B52" s="79" t="s">
        <v>27</v>
      </c>
      <c r="C52" s="2">
        <f t="shared" si="10"/>
        <v>1221.1032</v>
      </c>
      <c r="D52" s="2">
        <v>0</v>
      </c>
      <c r="E52" s="2">
        <v>0</v>
      </c>
      <c r="F52" s="2">
        <v>0</v>
      </c>
      <c r="G52" s="2">
        <v>0</v>
      </c>
      <c r="H52" s="2">
        <v>1221.1032</v>
      </c>
      <c r="I52" s="2">
        <v>0</v>
      </c>
      <c r="J52" s="2">
        <v>0</v>
      </c>
      <c r="K52" s="11">
        <v>0</v>
      </c>
      <c r="L52" s="11">
        <v>0</v>
      </c>
      <c r="M52" s="11">
        <v>0</v>
      </c>
      <c r="N52" s="11">
        <v>0</v>
      </c>
      <c r="O52" s="110"/>
    </row>
    <row r="53" spans="1:17" ht="102.75" customHeight="1" x14ac:dyDescent="0.25">
      <c r="A53" s="38" t="s">
        <v>39</v>
      </c>
      <c r="B53" s="79" t="s">
        <v>27</v>
      </c>
      <c r="C53" s="2">
        <f t="shared" si="10"/>
        <v>1164.2381</v>
      </c>
      <c r="D53" s="2">
        <v>0</v>
      </c>
      <c r="E53" s="2">
        <v>0</v>
      </c>
      <c r="F53" s="2">
        <v>0</v>
      </c>
      <c r="G53" s="2">
        <v>0</v>
      </c>
      <c r="H53" s="2">
        <v>1164.2381</v>
      </c>
      <c r="I53" s="2">
        <v>0</v>
      </c>
      <c r="J53" s="2">
        <v>0</v>
      </c>
      <c r="K53" s="11">
        <v>0</v>
      </c>
      <c r="L53" s="11">
        <v>0</v>
      </c>
      <c r="M53" s="11">
        <v>0</v>
      </c>
      <c r="N53" s="11">
        <v>0</v>
      </c>
      <c r="O53" s="105"/>
    </row>
    <row r="54" spans="1:17" ht="27.6" x14ac:dyDescent="0.25">
      <c r="A54" s="118" t="s">
        <v>52</v>
      </c>
      <c r="B54" s="79" t="s">
        <v>27</v>
      </c>
      <c r="C54" s="2">
        <f>SUM(D54:N54)</f>
        <v>361699.11</v>
      </c>
      <c r="D54" s="2"/>
      <c r="E54" s="2"/>
      <c r="F54" s="2"/>
      <c r="G54" s="2"/>
      <c r="H54" s="2"/>
      <c r="I54" s="2"/>
      <c r="J54" s="2">
        <v>80502.8</v>
      </c>
      <c r="K54" s="26">
        <f>K41</f>
        <v>114966.40999999999</v>
      </c>
      <c r="L54" s="26">
        <v>0</v>
      </c>
      <c r="M54" s="26">
        <v>166229.9</v>
      </c>
      <c r="N54" s="11"/>
      <c r="O54" s="104" t="s">
        <v>23</v>
      </c>
    </row>
    <row r="55" spans="1:17" ht="187.5" customHeight="1" x14ac:dyDescent="0.25">
      <c r="A55" s="119"/>
      <c r="B55" s="67" t="s">
        <v>16</v>
      </c>
      <c r="C55" s="2">
        <f>SUM(D55:N55)</f>
        <v>368.18339999999421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80.583399999999997</v>
      </c>
      <c r="K55" s="26">
        <v>115.1</v>
      </c>
      <c r="L55" s="26">
        <v>6.1</v>
      </c>
      <c r="M55" s="26">
        <f>166396.3-166229.9</f>
        <v>166.39999999999418</v>
      </c>
      <c r="N55" s="26">
        <v>0</v>
      </c>
      <c r="O55" s="110"/>
    </row>
    <row r="56" spans="1:17" ht="27.6" x14ac:dyDescent="0.25">
      <c r="A56" s="118" t="s">
        <v>51</v>
      </c>
      <c r="B56" s="79" t="s">
        <v>27</v>
      </c>
      <c r="C56" s="2">
        <f t="shared" si="10"/>
        <v>0</v>
      </c>
      <c r="D56" s="2"/>
      <c r="E56" s="2"/>
      <c r="F56" s="2"/>
      <c r="G56" s="2"/>
      <c r="H56" s="2"/>
      <c r="I56" s="2"/>
      <c r="J56" s="2">
        <v>0</v>
      </c>
      <c r="K56" s="26">
        <v>0</v>
      </c>
      <c r="L56" s="26"/>
      <c r="M56" s="26"/>
      <c r="N56" s="26"/>
      <c r="O56" s="110"/>
    </row>
    <row r="57" spans="1:17" ht="27.75" customHeight="1" x14ac:dyDescent="0.25">
      <c r="A57" s="119"/>
      <c r="B57" s="67" t="s">
        <v>16</v>
      </c>
      <c r="C57" s="2">
        <f t="shared" si="10"/>
        <v>3.2499999999999999E-3</v>
      </c>
      <c r="D57" s="2">
        <v>0</v>
      </c>
      <c r="E57" s="2">
        <v>0</v>
      </c>
      <c r="F57" s="2">
        <v>0</v>
      </c>
      <c r="G57" s="2">
        <v>0</v>
      </c>
      <c r="H57" s="2">
        <f>3.25/1000</f>
        <v>3.2499999999999999E-3</v>
      </c>
      <c r="I57" s="2">
        <v>0</v>
      </c>
      <c r="J57" s="2">
        <v>0</v>
      </c>
      <c r="K57" s="26">
        <v>0</v>
      </c>
      <c r="L57" s="26">
        <v>0</v>
      </c>
      <c r="M57" s="26">
        <v>0</v>
      </c>
      <c r="N57" s="26">
        <v>0</v>
      </c>
      <c r="O57" s="110"/>
    </row>
    <row r="58" spans="1:17" s="17" customFormat="1" ht="34.5" customHeight="1" x14ac:dyDescent="0.25">
      <c r="A58" s="80" t="s">
        <v>31</v>
      </c>
      <c r="B58" s="53" t="s">
        <v>16</v>
      </c>
      <c r="C58" s="81">
        <f>SUM(D58:N58)</f>
        <v>57409.593219999995</v>
      </c>
      <c r="D58" s="27">
        <v>100</v>
      </c>
      <c r="E58" s="82">
        <v>356.947</v>
      </c>
      <c r="F58" s="82">
        <v>2997.0039999999999</v>
      </c>
      <c r="G58" s="27">
        <v>8462.9</v>
      </c>
      <c r="H58" s="81">
        <v>0</v>
      </c>
      <c r="I58" s="81">
        <f>1500+1057.7+7660.9+2898.74222</f>
        <v>13117.342219999999</v>
      </c>
      <c r="J58" s="81">
        <v>0</v>
      </c>
      <c r="K58" s="30">
        <f>1594.1</f>
        <v>1594.1</v>
      </c>
      <c r="L58" s="30">
        <f>4199.955+10008.2+8339.545</f>
        <v>22547.7</v>
      </c>
      <c r="M58" s="30">
        <v>4033.6</v>
      </c>
      <c r="N58" s="30">
        <v>4200</v>
      </c>
      <c r="O58" s="110"/>
    </row>
    <row r="59" spans="1:17" s="17" customFormat="1" ht="30.75" customHeight="1" x14ac:dyDescent="0.25">
      <c r="A59" s="83" t="s">
        <v>32</v>
      </c>
      <c r="B59" s="53" t="s">
        <v>16</v>
      </c>
      <c r="C59" s="11">
        <f>SUM(D59:N59)</f>
        <v>100</v>
      </c>
      <c r="D59" s="22">
        <v>100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05"/>
    </row>
    <row r="60" spans="1:17" s="17" customFormat="1" ht="77.25" customHeight="1" x14ac:dyDescent="0.25">
      <c r="A60" s="83" t="s">
        <v>33</v>
      </c>
      <c r="B60" s="53" t="s">
        <v>16</v>
      </c>
      <c r="C60" s="11">
        <f t="shared" si="10"/>
        <v>1392.6</v>
      </c>
      <c r="D60" s="11">
        <v>0</v>
      </c>
      <c r="E60" s="11">
        <v>0</v>
      </c>
      <c r="F60" s="11">
        <v>0</v>
      </c>
      <c r="G60" s="11">
        <v>0</v>
      </c>
      <c r="H60" s="11">
        <v>1392.6</v>
      </c>
      <c r="I60" s="11">
        <v>0</v>
      </c>
      <c r="J60" s="11">
        <v>0</v>
      </c>
      <c r="K60" s="84">
        <v>0</v>
      </c>
      <c r="L60" s="11">
        <v>0</v>
      </c>
      <c r="M60" s="11">
        <v>0</v>
      </c>
      <c r="N60" s="11">
        <v>0</v>
      </c>
      <c r="O60" s="85" t="s">
        <v>14</v>
      </c>
    </row>
    <row r="61" spans="1:17" s="17" customFormat="1" ht="108" customHeight="1" x14ac:dyDescent="0.25">
      <c r="A61" s="83" t="s">
        <v>40</v>
      </c>
      <c r="B61" s="53" t="s">
        <v>16</v>
      </c>
      <c r="C61" s="11">
        <v>25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25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85" t="s">
        <v>23</v>
      </c>
    </row>
    <row r="62" spans="1:17" s="17" customFormat="1" ht="42" customHeight="1" x14ac:dyDescent="0.25">
      <c r="A62" s="120" t="s">
        <v>74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2"/>
    </row>
    <row r="63" spans="1:17" s="17" customFormat="1" ht="12.75" customHeight="1" x14ac:dyDescent="0.25">
      <c r="A63" s="123" t="s">
        <v>73</v>
      </c>
      <c r="B63" s="61" t="s">
        <v>50</v>
      </c>
      <c r="C63" s="10">
        <f t="shared" ref="C63:J63" si="16">SUM(C64:C66)</f>
        <v>324343.12</v>
      </c>
      <c r="D63" s="10">
        <f t="shared" si="16"/>
        <v>0</v>
      </c>
      <c r="E63" s="10">
        <f t="shared" si="16"/>
        <v>0</v>
      </c>
      <c r="F63" s="10">
        <f t="shared" si="16"/>
        <v>0</v>
      </c>
      <c r="G63" s="10">
        <f t="shared" si="16"/>
        <v>0</v>
      </c>
      <c r="H63" s="10">
        <f t="shared" si="16"/>
        <v>0</v>
      </c>
      <c r="I63" s="10">
        <f t="shared" si="16"/>
        <v>0</v>
      </c>
      <c r="J63" s="10">
        <f t="shared" si="16"/>
        <v>0</v>
      </c>
      <c r="K63" s="31">
        <f>SUM(K64:K66)</f>
        <v>324343.12</v>
      </c>
      <c r="L63" s="10">
        <v>0</v>
      </c>
      <c r="M63" s="10">
        <f t="shared" ref="M63:N63" si="17">SUM(M64:M66)</f>
        <v>0</v>
      </c>
      <c r="N63" s="10">
        <f t="shared" si="17"/>
        <v>0</v>
      </c>
      <c r="O63" s="104" t="s">
        <v>70</v>
      </c>
    </row>
    <row r="64" spans="1:17" ht="13.8" x14ac:dyDescent="0.25">
      <c r="A64" s="124"/>
      <c r="B64" s="3" t="s">
        <v>16</v>
      </c>
      <c r="C64" s="4">
        <f>D64+E64+F64+G64+H64+I64+J64+K64+L64</f>
        <v>324.5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7">
        <v>324.5</v>
      </c>
      <c r="L64" s="12">
        <v>0</v>
      </c>
      <c r="M64" s="14">
        <v>0</v>
      </c>
      <c r="N64" s="14">
        <v>0</v>
      </c>
      <c r="O64" s="110"/>
      <c r="Q64" s="8"/>
    </row>
    <row r="65" spans="1:17" ht="26.4" x14ac:dyDescent="0.25">
      <c r="A65" s="124"/>
      <c r="B65" s="5" t="s">
        <v>27</v>
      </c>
      <c r="C65" s="4">
        <f>D65+E65+F65+G65+H65+I65+J65+K65+L65</f>
        <v>61300.84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7">
        <v>61300.84</v>
      </c>
      <c r="L65" s="10">
        <v>0</v>
      </c>
      <c r="M65" s="14"/>
      <c r="N65" s="14"/>
      <c r="O65" s="110"/>
      <c r="Q65" s="8"/>
    </row>
    <row r="66" spans="1:17" ht="112.5" customHeight="1" x14ac:dyDescent="0.25">
      <c r="A66" s="125"/>
      <c r="B66" s="5" t="s">
        <v>68</v>
      </c>
      <c r="C66" s="4">
        <f>D66+E66+F66+G66+H66+I66+J66+K66+L66</f>
        <v>262717.78000000003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7">
        <v>262717.78000000003</v>
      </c>
      <c r="L66" s="10">
        <v>0</v>
      </c>
      <c r="M66" s="14">
        <v>0</v>
      </c>
      <c r="N66" s="14">
        <v>0</v>
      </c>
      <c r="O66" s="105"/>
      <c r="P66" s="86"/>
    </row>
    <row r="67" spans="1:17" s="17" customFormat="1" ht="31.2" customHeight="1" x14ac:dyDescent="0.25">
      <c r="A67" s="123" t="s">
        <v>71</v>
      </c>
      <c r="B67" s="61" t="s">
        <v>50</v>
      </c>
      <c r="C67" s="10">
        <f t="shared" ref="C67:C70" si="18">L67</f>
        <v>51143.945000000007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2">
        <v>0</v>
      </c>
      <c r="L67" s="10">
        <f>SUM(L68:L70)</f>
        <v>51143.945000000007</v>
      </c>
      <c r="M67" s="14">
        <v>0</v>
      </c>
      <c r="N67" s="14">
        <v>0</v>
      </c>
      <c r="O67" s="104" t="s">
        <v>14</v>
      </c>
      <c r="P67" s="87"/>
    </row>
    <row r="68" spans="1:17" ht="13.8" x14ac:dyDescent="0.25">
      <c r="A68" s="124"/>
      <c r="B68" s="3" t="s">
        <v>16</v>
      </c>
      <c r="C68" s="4">
        <f t="shared" si="18"/>
        <v>51.144999999999996</v>
      </c>
      <c r="D68" s="2"/>
      <c r="E68" s="2"/>
      <c r="F68" s="2"/>
      <c r="G68" s="2"/>
      <c r="H68" s="2"/>
      <c r="I68" s="2"/>
      <c r="J68" s="2"/>
      <c r="K68" s="12"/>
      <c r="L68" s="10">
        <f>L71+L74+L77+L80+L83+L86+L89+L92+L95+L98+L101+L104+L107+L110</f>
        <v>51.144999999999996</v>
      </c>
      <c r="M68" s="14"/>
      <c r="N68" s="14"/>
      <c r="O68" s="110"/>
      <c r="P68" s="86"/>
    </row>
    <row r="69" spans="1:17" ht="26.4" x14ac:dyDescent="0.25">
      <c r="A69" s="124"/>
      <c r="B69" s="5" t="s">
        <v>27</v>
      </c>
      <c r="C69" s="4">
        <f t="shared" si="18"/>
        <v>8515.5</v>
      </c>
      <c r="D69" s="2"/>
      <c r="E69" s="2"/>
      <c r="F69" s="2"/>
      <c r="G69" s="2"/>
      <c r="H69" s="2"/>
      <c r="I69" s="2"/>
      <c r="J69" s="2"/>
      <c r="K69" s="12"/>
      <c r="L69" s="10">
        <f>L72+L75+L78+L81+L84+L87+L90+L93+L96+L99+L102+L105+L108+L111</f>
        <v>8515.5</v>
      </c>
      <c r="M69" s="14"/>
      <c r="N69" s="14"/>
      <c r="O69" s="110"/>
      <c r="P69" s="86"/>
    </row>
    <row r="70" spans="1:17" ht="77.400000000000006" customHeight="1" x14ac:dyDescent="0.25">
      <c r="A70" s="125"/>
      <c r="B70" s="6" t="s">
        <v>68</v>
      </c>
      <c r="C70" s="4">
        <f t="shared" si="18"/>
        <v>42577.3</v>
      </c>
      <c r="D70" s="2"/>
      <c r="E70" s="2"/>
      <c r="F70" s="2"/>
      <c r="G70" s="2"/>
      <c r="H70" s="2"/>
      <c r="I70" s="2"/>
      <c r="J70" s="2"/>
      <c r="K70" s="12"/>
      <c r="L70" s="10">
        <f>L73+L76+L79+L82+L85+L88+L91+L94+L97+L100+L103+L106+L109+L112</f>
        <v>42577.3</v>
      </c>
      <c r="M70" s="14"/>
      <c r="N70" s="14"/>
      <c r="O70" s="105"/>
      <c r="P70" s="86"/>
    </row>
    <row r="71" spans="1:17" ht="12.75" customHeight="1" x14ac:dyDescent="0.25">
      <c r="A71" s="123" t="s">
        <v>55</v>
      </c>
      <c r="B71" s="3" t="s">
        <v>16</v>
      </c>
      <c r="C71" s="4">
        <f>L71</f>
        <v>1.92367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12"/>
      <c r="L71" s="88">
        <v>1.92367</v>
      </c>
      <c r="M71" s="14">
        <v>0</v>
      </c>
      <c r="N71" s="14">
        <v>0</v>
      </c>
      <c r="O71" s="104" t="s">
        <v>14</v>
      </c>
      <c r="P71" s="86"/>
    </row>
    <row r="72" spans="1:17" ht="26.4" x14ac:dyDescent="0.25">
      <c r="A72" s="124"/>
      <c r="B72" s="5" t="s">
        <v>27</v>
      </c>
      <c r="C72" s="4">
        <f t="shared" ref="C72:C112" si="19">L72</f>
        <v>320.29050000000001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12"/>
      <c r="L72" s="88">
        <v>320.29050000000001</v>
      </c>
      <c r="M72" s="14">
        <v>0</v>
      </c>
      <c r="N72" s="14">
        <v>0</v>
      </c>
      <c r="O72" s="110"/>
      <c r="P72" s="86"/>
    </row>
    <row r="73" spans="1:17" ht="87.75" customHeight="1" x14ac:dyDescent="0.25">
      <c r="A73" s="125"/>
      <c r="B73" s="6" t="s">
        <v>68</v>
      </c>
      <c r="C73" s="4">
        <f t="shared" si="19"/>
        <v>1601.4524899999999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12"/>
      <c r="L73" s="88">
        <v>1601.4524899999999</v>
      </c>
      <c r="M73" s="14">
        <v>0</v>
      </c>
      <c r="N73" s="14">
        <v>0</v>
      </c>
      <c r="O73" s="105"/>
      <c r="P73" s="86"/>
    </row>
    <row r="74" spans="1:17" ht="17.25" customHeight="1" x14ac:dyDescent="0.25">
      <c r="A74" s="118" t="s">
        <v>56</v>
      </c>
      <c r="B74" s="3" t="s">
        <v>16</v>
      </c>
      <c r="C74" s="4">
        <f t="shared" si="19"/>
        <v>1.36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12"/>
      <c r="L74" s="13">
        <v>1.36</v>
      </c>
      <c r="M74" s="14">
        <v>0</v>
      </c>
      <c r="N74" s="14">
        <v>0</v>
      </c>
      <c r="O74" s="104" t="s">
        <v>14</v>
      </c>
      <c r="P74" s="86"/>
    </row>
    <row r="75" spans="1:17" ht="24.75" customHeight="1" x14ac:dyDescent="0.25">
      <c r="A75" s="128"/>
      <c r="B75" s="5" t="s">
        <v>27</v>
      </c>
      <c r="C75" s="4">
        <f t="shared" si="19"/>
        <v>226.44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12"/>
      <c r="L75" s="13">
        <v>226.44</v>
      </c>
      <c r="M75" s="14">
        <v>0</v>
      </c>
      <c r="N75" s="14">
        <v>0</v>
      </c>
      <c r="O75" s="110"/>
      <c r="P75" s="86"/>
    </row>
    <row r="76" spans="1:17" ht="79.5" customHeight="1" x14ac:dyDescent="0.25">
      <c r="A76" s="119"/>
      <c r="B76" s="6" t="s">
        <v>68</v>
      </c>
      <c r="C76" s="4">
        <f t="shared" si="19"/>
        <v>1132.2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12"/>
      <c r="L76" s="13">
        <v>1132.2</v>
      </c>
      <c r="M76" s="14">
        <v>0</v>
      </c>
      <c r="N76" s="14">
        <v>0</v>
      </c>
      <c r="O76" s="105"/>
      <c r="P76" s="86"/>
    </row>
    <row r="77" spans="1:17" ht="16.5" customHeight="1" x14ac:dyDescent="0.25">
      <c r="A77" s="118" t="s">
        <v>57</v>
      </c>
      <c r="B77" s="3" t="s">
        <v>16</v>
      </c>
      <c r="C77" s="4">
        <f t="shared" si="19"/>
        <v>1.1366700000000001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12"/>
      <c r="L77" s="13">
        <v>1.1366700000000001</v>
      </c>
      <c r="M77" s="14">
        <v>0</v>
      </c>
      <c r="N77" s="14">
        <v>0</v>
      </c>
      <c r="O77" s="104" t="s">
        <v>14</v>
      </c>
      <c r="P77" s="86"/>
    </row>
    <row r="78" spans="1:17" ht="24.75" customHeight="1" x14ac:dyDescent="0.25">
      <c r="A78" s="128"/>
      <c r="B78" s="5" t="s">
        <v>27</v>
      </c>
      <c r="C78" s="4">
        <f t="shared" si="19"/>
        <v>189.255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12"/>
      <c r="L78" s="13">
        <v>189.255</v>
      </c>
      <c r="M78" s="14">
        <v>0</v>
      </c>
      <c r="N78" s="14">
        <v>0</v>
      </c>
      <c r="O78" s="110"/>
      <c r="P78" s="86"/>
    </row>
    <row r="79" spans="1:17" ht="79.5" customHeight="1" x14ac:dyDescent="0.25">
      <c r="A79" s="119"/>
      <c r="B79" s="6" t="s">
        <v>68</v>
      </c>
      <c r="C79" s="4">
        <f t="shared" si="19"/>
        <v>946.27499999999998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12"/>
      <c r="L79" s="13">
        <v>946.27499999999998</v>
      </c>
      <c r="M79" s="14">
        <v>0</v>
      </c>
      <c r="N79" s="14">
        <v>0</v>
      </c>
      <c r="O79" s="105"/>
      <c r="P79" s="86"/>
    </row>
    <row r="80" spans="1:17" ht="16.5" customHeight="1" x14ac:dyDescent="0.25">
      <c r="A80" s="118" t="s">
        <v>58</v>
      </c>
      <c r="B80" s="3" t="s">
        <v>16</v>
      </c>
      <c r="C80" s="4">
        <f t="shared" si="19"/>
        <v>1.43333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12"/>
      <c r="L80" s="13">
        <v>1.43333</v>
      </c>
      <c r="M80" s="14">
        <v>0</v>
      </c>
      <c r="N80" s="14">
        <v>0</v>
      </c>
      <c r="O80" s="104" t="s">
        <v>14</v>
      </c>
      <c r="P80" s="86"/>
    </row>
    <row r="81" spans="1:16" ht="24.75" customHeight="1" x14ac:dyDescent="0.25">
      <c r="A81" s="128"/>
      <c r="B81" s="5" t="s">
        <v>27</v>
      </c>
      <c r="C81" s="4">
        <f t="shared" si="19"/>
        <v>238.65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12"/>
      <c r="L81" s="13">
        <v>238.65</v>
      </c>
      <c r="M81" s="14">
        <v>0</v>
      </c>
      <c r="N81" s="14">
        <v>0</v>
      </c>
      <c r="O81" s="110"/>
      <c r="P81" s="86"/>
    </row>
    <row r="82" spans="1:16" ht="75" customHeight="1" x14ac:dyDescent="0.25">
      <c r="A82" s="119"/>
      <c r="B82" s="6" t="s">
        <v>68</v>
      </c>
      <c r="C82" s="4">
        <f t="shared" si="19"/>
        <v>1193.25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12"/>
      <c r="L82" s="13">
        <v>1193.25</v>
      </c>
      <c r="M82" s="14">
        <v>0</v>
      </c>
      <c r="N82" s="14">
        <v>0</v>
      </c>
      <c r="O82" s="105"/>
      <c r="P82" s="86"/>
    </row>
    <row r="83" spans="1:16" ht="16.5" customHeight="1" x14ac:dyDescent="0.25">
      <c r="A83" s="118" t="s">
        <v>59</v>
      </c>
      <c r="B83" s="3" t="s">
        <v>16</v>
      </c>
      <c r="C83" s="4">
        <f t="shared" si="19"/>
        <v>1.27667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12"/>
      <c r="L83" s="13">
        <v>1.27667</v>
      </c>
      <c r="M83" s="14">
        <v>0</v>
      </c>
      <c r="N83" s="14">
        <v>0</v>
      </c>
      <c r="O83" s="104" t="s">
        <v>14</v>
      </c>
      <c r="P83" s="86"/>
    </row>
    <row r="84" spans="1:16" ht="24.75" customHeight="1" x14ac:dyDescent="0.25">
      <c r="A84" s="128"/>
      <c r="B84" s="5" t="s">
        <v>27</v>
      </c>
      <c r="C84" s="4">
        <f t="shared" si="19"/>
        <v>212.565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12"/>
      <c r="L84" s="13">
        <v>212.565</v>
      </c>
      <c r="M84" s="14">
        <v>0</v>
      </c>
      <c r="N84" s="14">
        <v>0</v>
      </c>
      <c r="O84" s="110"/>
      <c r="P84" s="86"/>
    </row>
    <row r="85" spans="1:16" ht="73.5" customHeight="1" x14ac:dyDescent="0.25">
      <c r="A85" s="119"/>
      <c r="B85" s="6" t="s">
        <v>68</v>
      </c>
      <c r="C85" s="4">
        <f t="shared" si="19"/>
        <v>1062.825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12"/>
      <c r="L85" s="13">
        <v>1062.825</v>
      </c>
      <c r="M85" s="14">
        <v>0</v>
      </c>
      <c r="N85" s="14">
        <v>0</v>
      </c>
      <c r="O85" s="105"/>
      <c r="P85" s="86"/>
    </row>
    <row r="86" spans="1:16" ht="16.5" customHeight="1" x14ac:dyDescent="0.25">
      <c r="A86" s="118" t="s">
        <v>60</v>
      </c>
      <c r="B86" s="3" t="s">
        <v>16</v>
      </c>
      <c r="C86" s="4">
        <f t="shared" si="19"/>
        <v>1.1879999999999999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12"/>
      <c r="L86" s="13">
        <v>1.1879999999999999</v>
      </c>
      <c r="M86" s="14">
        <v>0</v>
      </c>
      <c r="N86" s="14">
        <v>0</v>
      </c>
      <c r="O86" s="104" t="s">
        <v>14</v>
      </c>
      <c r="P86" s="86"/>
    </row>
    <row r="87" spans="1:16" ht="24.75" customHeight="1" x14ac:dyDescent="0.25">
      <c r="A87" s="128"/>
      <c r="B87" s="5" t="s">
        <v>27</v>
      </c>
      <c r="C87" s="4">
        <f t="shared" si="19"/>
        <v>197.80196000000001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12"/>
      <c r="L87" s="13">
        <v>197.80196000000001</v>
      </c>
      <c r="M87" s="14">
        <v>0</v>
      </c>
      <c r="N87" s="14">
        <v>0</v>
      </c>
      <c r="O87" s="110"/>
      <c r="P87" s="86"/>
    </row>
    <row r="88" spans="1:16" ht="78.75" customHeight="1" x14ac:dyDescent="0.25">
      <c r="A88" s="119"/>
      <c r="B88" s="6" t="s">
        <v>68</v>
      </c>
      <c r="C88" s="4">
        <f t="shared" si="19"/>
        <v>989.00978999999995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12"/>
      <c r="L88" s="13">
        <v>989.00978999999995</v>
      </c>
      <c r="M88" s="14">
        <v>0</v>
      </c>
      <c r="N88" s="14">
        <v>0</v>
      </c>
      <c r="O88" s="105"/>
      <c r="P88" s="86"/>
    </row>
    <row r="89" spans="1:16" ht="16.5" customHeight="1" x14ac:dyDescent="0.25">
      <c r="A89" s="118" t="s">
        <v>61</v>
      </c>
      <c r="B89" s="3" t="s">
        <v>16</v>
      </c>
      <c r="C89" s="4">
        <f t="shared" si="19"/>
        <v>1.85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12"/>
      <c r="L89" s="13">
        <v>1.85</v>
      </c>
      <c r="M89" s="14">
        <v>0</v>
      </c>
      <c r="N89" s="14">
        <v>0</v>
      </c>
      <c r="O89" s="104" t="s">
        <v>14</v>
      </c>
      <c r="P89" s="86"/>
    </row>
    <row r="90" spans="1:16" ht="24.75" customHeight="1" x14ac:dyDescent="0.25">
      <c r="A90" s="128"/>
      <c r="B90" s="5" t="s">
        <v>27</v>
      </c>
      <c r="C90" s="4">
        <f t="shared" si="19"/>
        <v>308.02499999999998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12"/>
      <c r="L90" s="13">
        <v>308.02499999999998</v>
      </c>
      <c r="M90" s="14">
        <v>0</v>
      </c>
      <c r="N90" s="14">
        <v>0</v>
      </c>
      <c r="O90" s="110"/>
      <c r="P90" s="86"/>
    </row>
    <row r="91" spans="1:16" ht="74.25" customHeight="1" x14ac:dyDescent="0.25">
      <c r="A91" s="119"/>
      <c r="B91" s="6" t="s">
        <v>68</v>
      </c>
      <c r="C91" s="4">
        <f t="shared" si="19"/>
        <v>1540.125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12"/>
      <c r="L91" s="13">
        <v>1540.125</v>
      </c>
      <c r="M91" s="14">
        <v>0</v>
      </c>
      <c r="N91" s="14">
        <v>0</v>
      </c>
      <c r="O91" s="105"/>
      <c r="P91" s="86"/>
    </row>
    <row r="92" spans="1:16" ht="16.5" customHeight="1" x14ac:dyDescent="0.25">
      <c r="A92" s="118" t="s">
        <v>62</v>
      </c>
      <c r="B92" s="3" t="s">
        <v>16</v>
      </c>
      <c r="C92" s="4">
        <f t="shared" si="19"/>
        <v>1.8833299999999999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12"/>
      <c r="L92" s="13">
        <v>1.8833299999999999</v>
      </c>
      <c r="M92" s="14">
        <v>0</v>
      </c>
      <c r="N92" s="14">
        <v>0</v>
      </c>
      <c r="O92" s="104" t="s">
        <v>14</v>
      </c>
      <c r="P92" s="86"/>
    </row>
    <row r="93" spans="1:16" ht="24.75" customHeight="1" x14ac:dyDescent="0.25">
      <c r="A93" s="128"/>
      <c r="B93" s="5" t="s">
        <v>27</v>
      </c>
      <c r="C93" s="4">
        <f t="shared" si="19"/>
        <v>313.57499999999999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12"/>
      <c r="L93" s="13">
        <v>313.57499999999999</v>
      </c>
      <c r="M93" s="14">
        <v>0</v>
      </c>
      <c r="N93" s="14">
        <v>0</v>
      </c>
      <c r="O93" s="110"/>
      <c r="P93" s="86"/>
    </row>
    <row r="94" spans="1:16" ht="75" customHeight="1" x14ac:dyDescent="0.25">
      <c r="A94" s="119"/>
      <c r="B94" s="6" t="s">
        <v>68</v>
      </c>
      <c r="C94" s="4">
        <f t="shared" si="19"/>
        <v>1567.875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12"/>
      <c r="L94" s="13">
        <v>1567.875</v>
      </c>
      <c r="M94" s="14">
        <v>0</v>
      </c>
      <c r="N94" s="14">
        <v>0</v>
      </c>
      <c r="O94" s="105"/>
      <c r="P94" s="86"/>
    </row>
    <row r="95" spans="1:16" ht="16.5" customHeight="1" x14ac:dyDescent="0.25">
      <c r="A95" s="118" t="s">
        <v>63</v>
      </c>
      <c r="B95" s="3" t="s">
        <v>16</v>
      </c>
      <c r="C95" s="4">
        <f t="shared" si="19"/>
        <v>1.69333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12"/>
      <c r="L95" s="13">
        <v>1.69333</v>
      </c>
      <c r="M95" s="14">
        <v>0</v>
      </c>
      <c r="N95" s="14">
        <v>0</v>
      </c>
      <c r="O95" s="104" t="s">
        <v>14</v>
      </c>
      <c r="P95" s="86"/>
    </row>
    <row r="96" spans="1:16" ht="24.75" customHeight="1" x14ac:dyDescent="0.25">
      <c r="A96" s="128"/>
      <c r="B96" s="5" t="s">
        <v>27</v>
      </c>
      <c r="C96" s="4">
        <f t="shared" si="19"/>
        <v>281.94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12"/>
      <c r="L96" s="13">
        <v>281.94</v>
      </c>
      <c r="M96" s="14">
        <v>0</v>
      </c>
      <c r="N96" s="14">
        <v>0</v>
      </c>
      <c r="O96" s="110"/>
      <c r="P96" s="86"/>
    </row>
    <row r="97" spans="1:16" ht="73.5" customHeight="1" x14ac:dyDescent="0.25">
      <c r="A97" s="119"/>
      <c r="B97" s="6" t="s">
        <v>68</v>
      </c>
      <c r="C97" s="4">
        <f t="shared" si="19"/>
        <v>1409.7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12"/>
      <c r="L97" s="13">
        <v>1409.7</v>
      </c>
      <c r="M97" s="14">
        <v>0</v>
      </c>
      <c r="N97" s="14">
        <v>0</v>
      </c>
      <c r="O97" s="105"/>
      <c r="P97" s="86"/>
    </row>
    <row r="98" spans="1:16" ht="16.5" customHeight="1" x14ac:dyDescent="0.25">
      <c r="A98" s="118" t="s">
        <v>64</v>
      </c>
      <c r="B98" s="3" t="s">
        <v>16</v>
      </c>
      <c r="C98" s="4">
        <f t="shared" si="19"/>
        <v>1.8333299999999999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12"/>
      <c r="L98" s="13">
        <v>1.8333299999999999</v>
      </c>
      <c r="M98" s="14">
        <v>0</v>
      </c>
      <c r="N98" s="14">
        <v>0</v>
      </c>
      <c r="O98" s="104" t="s">
        <v>14</v>
      </c>
      <c r="P98" s="86"/>
    </row>
    <row r="99" spans="1:16" ht="24.75" customHeight="1" x14ac:dyDescent="0.25">
      <c r="A99" s="128"/>
      <c r="B99" s="5" t="s">
        <v>27</v>
      </c>
      <c r="C99" s="4">
        <f t="shared" si="19"/>
        <v>305.25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12"/>
      <c r="L99" s="13">
        <v>305.25</v>
      </c>
      <c r="M99" s="14">
        <v>0</v>
      </c>
      <c r="N99" s="14">
        <v>0</v>
      </c>
      <c r="O99" s="110"/>
      <c r="P99" s="86"/>
    </row>
    <row r="100" spans="1:16" ht="83.4" customHeight="1" x14ac:dyDescent="0.25">
      <c r="A100" s="119"/>
      <c r="B100" s="6" t="s">
        <v>68</v>
      </c>
      <c r="C100" s="4">
        <f t="shared" si="19"/>
        <v>1526.25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12"/>
      <c r="L100" s="13">
        <v>1526.25</v>
      </c>
      <c r="M100" s="14">
        <v>0</v>
      </c>
      <c r="N100" s="14">
        <v>0</v>
      </c>
      <c r="O100" s="105"/>
      <c r="P100" s="86"/>
    </row>
    <row r="101" spans="1:16" ht="16.5" customHeight="1" x14ac:dyDescent="0.25">
      <c r="A101" s="118" t="s">
        <v>65</v>
      </c>
      <c r="B101" s="3" t="s">
        <v>16</v>
      </c>
      <c r="C101" s="4">
        <f t="shared" si="19"/>
        <v>1.86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12"/>
      <c r="L101" s="13">
        <v>1.86</v>
      </c>
      <c r="M101" s="14">
        <v>0</v>
      </c>
      <c r="N101" s="14">
        <v>0</v>
      </c>
      <c r="O101" s="104" t="s">
        <v>14</v>
      </c>
      <c r="P101" s="86"/>
    </row>
    <row r="102" spans="1:16" ht="24.75" customHeight="1" x14ac:dyDescent="0.25">
      <c r="A102" s="128"/>
      <c r="B102" s="5" t="s">
        <v>27</v>
      </c>
      <c r="C102" s="4">
        <f t="shared" si="19"/>
        <v>309.69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12"/>
      <c r="L102" s="13">
        <v>309.69</v>
      </c>
      <c r="M102" s="14">
        <v>0</v>
      </c>
      <c r="N102" s="14">
        <v>0</v>
      </c>
      <c r="O102" s="110"/>
      <c r="P102" s="86"/>
    </row>
    <row r="103" spans="1:16" ht="77.25" customHeight="1" x14ac:dyDescent="0.25">
      <c r="A103" s="119"/>
      <c r="B103" s="6" t="s">
        <v>68</v>
      </c>
      <c r="C103" s="4">
        <f t="shared" si="19"/>
        <v>1548.45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12"/>
      <c r="L103" s="13">
        <v>1548.45</v>
      </c>
      <c r="M103" s="14">
        <v>0</v>
      </c>
      <c r="N103" s="14">
        <v>0</v>
      </c>
      <c r="O103" s="105"/>
      <c r="P103" s="86"/>
    </row>
    <row r="104" spans="1:16" ht="16.5" customHeight="1" x14ac:dyDescent="0.25">
      <c r="A104" s="118" t="s">
        <v>66</v>
      </c>
      <c r="B104" s="3" t="s">
        <v>16</v>
      </c>
      <c r="C104" s="4">
        <f t="shared" si="19"/>
        <v>2.6967500000000002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12"/>
      <c r="L104" s="13">
        <v>2.6967500000000002</v>
      </c>
      <c r="M104" s="14">
        <v>0</v>
      </c>
      <c r="N104" s="14">
        <v>0</v>
      </c>
      <c r="O104" s="104" t="s">
        <v>14</v>
      </c>
      <c r="P104" s="86"/>
    </row>
    <row r="105" spans="1:16" ht="24.75" customHeight="1" x14ac:dyDescent="0.25">
      <c r="A105" s="128"/>
      <c r="B105" s="5" t="s">
        <v>27</v>
      </c>
      <c r="C105" s="4">
        <f t="shared" si="19"/>
        <v>449.00887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12"/>
      <c r="L105" s="13">
        <v>449.00887</v>
      </c>
      <c r="M105" s="14">
        <v>0</v>
      </c>
      <c r="N105" s="14">
        <v>0</v>
      </c>
      <c r="O105" s="110"/>
      <c r="P105" s="86"/>
    </row>
    <row r="106" spans="1:16" ht="78" customHeight="1" x14ac:dyDescent="0.25">
      <c r="A106" s="119"/>
      <c r="B106" s="6" t="s">
        <v>68</v>
      </c>
      <c r="C106" s="4">
        <f t="shared" si="19"/>
        <v>2245.0443799999998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12"/>
      <c r="L106" s="13">
        <v>2245.0443799999998</v>
      </c>
      <c r="M106" s="14">
        <v>0</v>
      </c>
      <c r="N106" s="14">
        <v>0</v>
      </c>
      <c r="O106" s="105"/>
      <c r="P106" s="86"/>
    </row>
    <row r="107" spans="1:16" ht="16.5" customHeight="1" x14ac:dyDescent="0.25">
      <c r="A107" s="118" t="s">
        <v>67</v>
      </c>
      <c r="B107" s="3" t="s">
        <v>16</v>
      </c>
      <c r="C107" s="4">
        <f t="shared" si="19"/>
        <v>2.5666699999999998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12"/>
      <c r="L107" s="13">
        <v>2.5666699999999998</v>
      </c>
      <c r="M107" s="14">
        <v>0</v>
      </c>
      <c r="N107" s="14">
        <v>0</v>
      </c>
      <c r="O107" s="104" t="s">
        <v>14</v>
      </c>
      <c r="P107" s="86"/>
    </row>
    <row r="108" spans="1:16" ht="24.75" customHeight="1" x14ac:dyDescent="0.25">
      <c r="A108" s="128"/>
      <c r="B108" s="5" t="s">
        <v>27</v>
      </c>
      <c r="C108" s="4">
        <f t="shared" si="19"/>
        <v>427.35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12"/>
      <c r="L108" s="13">
        <v>427.35</v>
      </c>
      <c r="M108" s="14">
        <v>0</v>
      </c>
      <c r="N108" s="14">
        <v>0</v>
      </c>
      <c r="O108" s="110"/>
      <c r="P108" s="86"/>
    </row>
    <row r="109" spans="1:16" ht="72.75" customHeight="1" x14ac:dyDescent="0.25">
      <c r="A109" s="119"/>
      <c r="B109" s="6" t="s">
        <v>68</v>
      </c>
      <c r="C109" s="4">
        <f t="shared" si="19"/>
        <v>2136.75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12"/>
      <c r="L109" s="13">
        <v>2136.75</v>
      </c>
      <c r="M109" s="14">
        <v>0</v>
      </c>
      <c r="N109" s="14">
        <v>0</v>
      </c>
      <c r="O109" s="105"/>
      <c r="P109" s="86"/>
    </row>
    <row r="110" spans="1:16" ht="16.5" customHeight="1" x14ac:dyDescent="0.25">
      <c r="A110" s="130" t="s">
        <v>69</v>
      </c>
      <c r="B110" s="9" t="s">
        <v>16</v>
      </c>
      <c r="C110" s="10">
        <f t="shared" si="19"/>
        <v>28.443249999999999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2"/>
      <c r="L110" s="13">
        <v>28.443249999999999</v>
      </c>
      <c r="M110" s="14">
        <v>0</v>
      </c>
      <c r="N110" s="14">
        <v>0</v>
      </c>
      <c r="O110" s="115" t="s">
        <v>14</v>
      </c>
      <c r="P110" s="86"/>
    </row>
    <row r="111" spans="1:16" ht="29.4" customHeight="1" x14ac:dyDescent="0.25">
      <c r="A111" s="131"/>
      <c r="B111" s="15" t="s">
        <v>27</v>
      </c>
      <c r="C111" s="10">
        <f t="shared" si="19"/>
        <v>4735.6586699999998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2"/>
      <c r="L111" s="13">
        <v>4735.6586699999998</v>
      </c>
      <c r="M111" s="14">
        <v>0</v>
      </c>
      <c r="N111" s="14">
        <v>0</v>
      </c>
      <c r="O111" s="116"/>
      <c r="P111" s="86"/>
    </row>
    <row r="112" spans="1:16" ht="76.5" customHeight="1" x14ac:dyDescent="0.25">
      <c r="A112" s="132"/>
      <c r="B112" s="16" t="s">
        <v>68</v>
      </c>
      <c r="C112" s="10">
        <f t="shared" si="19"/>
        <v>23678.093339999999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2"/>
      <c r="L112" s="13">
        <v>23678.093339999999</v>
      </c>
      <c r="M112" s="14">
        <v>0</v>
      </c>
      <c r="N112" s="14">
        <v>0</v>
      </c>
      <c r="O112" s="117"/>
      <c r="P112" s="86"/>
    </row>
    <row r="113" spans="1:15" ht="13.8" x14ac:dyDescent="0.25">
      <c r="A113" s="126" t="s">
        <v>35</v>
      </c>
      <c r="B113" s="20" t="s">
        <v>16</v>
      </c>
      <c r="C113" s="11">
        <f>SUM(D113:N113)</f>
        <v>76937.598620000004</v>
      </c>
      <c r="D113" s="21">
        <f>D28+D58+D59+D60</f>
        <v>14578.866999999998</v>
      </c>
      <c r="E113" s="21">
        <f>E28+E58+E59+E60</f>
        <v>2590.6570000000002</v>
      </c>
      <c r="F113" s="11">
        <f>F28+F58+F59+F60</f>
        <v>2997.0039999999999</v>
      </c>
      <c r="G113" s="22">
        <f>G28+G58+G59+G60</f>
        <v>9016.9</v>
      </c>
      <c r="H113" s="22">
        <f>H28+H58+H59+H60</f>
        <v>1492.6</v>
      </c>
      <c r="I113" s="11">
        <f>I31+I58+I59+I60+I61</f>
        <v>13142.342219999999</v>
      </c>
      <c r="J113" s="23">
        <f>J23+J64</f>
        <v>80.583399999999997</v>
      </c>
      <c r="K113" s="14">
        <f>K23+K64</f>
        <v>2033.6999999999998</v>
      </c>
      <c r="L113" s="14">
        <f>L23+L68</f>
        <v>22604.945</v>
      </c>
      <c r="M113" s="22">
        <f>M23+M64</f>
        <v>4199.9999999999945</v>
      </c>
      <c r="N113" s="22">
        <f>N23+N64</f>
        <v>4200</v>
      </c>
      <c r="O113" s="115"/>
    </row>
    <row r="114" spans="1:15" ht="27.6" x14ac:dyDescent="0.25">
      <c r="A114" s="126"/>
      <c r="B114" s="24" t="s">
        <v>17</v>
      </c>
      <c r="C114" s="11">
        <f>SUM(D114:N114)</f>
        <v>599757.11699000001</v>
      </c>
      <c r="D114" s="21">
        <f t="shared" ref="D114:I115" si="20">D29</f>
        <v>0</v>
      </c>
      <c r="E114" s="21">
        <f t="shared" si="20"/>
        <v>0</v>
      </c>
      <c r="F114" s="11">
        <f t="shared" si="20"/>
        <v>65026.326990000001</v>
      </c>
      <c r="G114" s="22">
        <f t="shared" si="20"/>
        <v>24082.67</v>
      </c>
      <c r="H114" s="22">
        <f t="shared" si="20"/>
        <v>79132.669999999984</v>
      </c>
      <c r="I114" s="11">
        <f t="shared" si="20"/>
        <v>0</v>
      </c>
      <c r="J114" s="23">
        <f>J29+J65</f>
        <v>80502.8</v>
      </c>
      <c r="K114" s="14">
        <f>K29+K65</f>
        <v>176267.25</v>
      </c>
      <c r="L114" s="14">
        <f>L24+L69</f>
        <v>8515.5</v>
      </c>
      <c r="M114" s="22">
        <f>M29+M65</f>
        <v>166229.9</v>
      </c>
      <c r="N114" s="22">
        <f>N29+N65</f>
        <v>0</v>
      </c>
      <c r="O114" s="116"/>
    </row>
    <row r="115" spans="1:15" ht="27.6" x14ac:dyDescent="0.25">
      <c r="A115" s="126"/>
      <c r="B115" s="24" t="s">
        <v>18</v>
      </c>
      <c r="C115" s="11">
        <f>SUM(D115:N115)</f>
        <v>645369.50768000004</v>
      </c>
      <c r="D115" s="21">
        <f t="shared" si="20"/>
        <v>0</v>
      </c>
      <c r="E115" s="21">
        <f t="shared" si="20"/>
        <v>0</v>
      </c>
      <c r="F115" s="11">
        <f t="shared" si="20"/>
        <v>340074.42768000002</v>
      </c>
      <c r="G115" s="22">
        <f t="shared" si="20"/>
        <v>0</v>
      </c>
      <c r="H115" s="22">
        <f t="shared" si="20"/>
        <v>0</v>
      </c>
      <c r="I115" s="11">
        <f t="shared" si="20"/>
        <v>0</v>
      </c>
      <c r="J115" s="23">
        <f>J30</f>
        <v>0</v>
      </c>
      <c r="K115" s="14">
        <f>K66</f>
        <v>262717.78000000003</v>
      </c>
      <c r="L115" s="14">
        <f>L25+L70</f>
        <v>42577.3</v>
      </c>
      <c r="M115" s="22">
        <f>M30</f>
        <v>0</v>
      </c>
      <c r="N115" s="22">
        <f>N30</f>
        <v>0</v>
      </c>
      <c r="O115" s="116"/>
    </row>
    <row r="116" spans="1:15" ht="13.8" x14ac:dyDescent="0.25">
      <c r="A116" s="126"/>
      <c r="B116" s="25" t="s">
        <v>19</v>
      </c>
      <c r="C116" s="11">
        <f>SUM(D116:N116)</f>
        <v>1322064.2232900001</v>
      </c>
      <c r="D116" s="21">
        <f>D113+D114+D115</f>
        <v>14578.866999999998</v>
      </c>
      <c r="E116" s="21">
        <f t="shared" ref="E116:I116" si="21">E113+E114+E115</f>
        <v>2590.6570000000002</v>
      </c>
      <c r="F116" s="11">
        <f t="shared" si="21"/>
        <v>408097.75867000001</v>
      </c>
      <c r="G116" s="22">
        <f t="shared" si="21"/>
        <v>33099.57</v>
      </c>
      <c r="H116" s="22">
        <f t="shared" si="21"/>
        <v>80625.26999999999</v>
      </c>
      <c r="I116" s="11">
        <f t="shared" si="21"/>
        <v>13142.342219999999</v>
      </c>
      <c r="J116" s="23">
        <f>J113+J114+J115</f>
        <v>80583.383400000006</v>
      </c>
      <c r="K116" s="14">
        <f>K113+K114+K115</f>
        <v>441018.73000000004</v>
      </c>
      <c r="L116" s="14">
        <f>L113+L114+L115</f>
        <v>73697.744999999995</v>
      </c>
      <c r="M116" s="22">
        <f>M113+M114+M115</f>
        <v>170429.9</v>
      </c>
      <c r="N116" s="22">
        <f>N113+N114+N115</f>
        <v>4200</v>
      </c>
      <c r="O116" s="117"/>
    </row>
    <row r="117" spans="1:1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8"/>
      <c r="L117" s="18"/>
      <c r="M117" s="18"/>
      <c r="N117" s="18"/>
      <c r="O117" s="17"/>
    </row>
    <row r="118" spans="1:15" x14ac:dyDescent="0.25">
      <c r="A118" s="127" t="s">
        <v>34</v>
      </c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</row>
    <row r="119" spans="1:15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x14ac:dyDescent="0.25">
      <c r="A120" s="129" t="s">
        <v>54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</row>
    <row r="121" spans="1:15" x14ac:dyDescent="0.25">
      <c r="B121" s="89"/>
      <c r="C121" s="90"/>
      <c r="K121" s="87"/>
      <c r="L121" s="87"/>
      <c r="M121" s="87"/>
      <c r="N121" s="87"/>
    </row>
  </sheetData>
  <mergeCells count="71">
    <mergeCell ref="O86:O88"/>
    <mergeCell ref="O89:O91"/>
    <mergeCell ref="O92:O94"/>
    <mergeCell ref="O95:O97"/>
    <mergeCell ref="O98:O100"/>
    <mergeCell ref="A120:O120"/>
    <mergeCell ref="A71:A73"/>
    <mergeCell ref="A67:A70"/>
    <mergeCell ref="A74:A76"/>
    <mergeCell ref="A77:A79"/>
    <mergeCell ref="A80:A82"/>
    <mergeCell ref="A83:A85"/>
    <mergeCell ref="A86:A88"/>
    <mergeCell ref="A89:A91"/>
    <mergeCell ref="A92:A94"/>
    <mergeCell ref="A107:A109"/>
    <mergeCell ref="A110:A112"/>
    <mergeCell ref="O67:O70"/>
    <mergeCell ref="O71:O73"/>
    <mergeCell ref="O74:O76"/>
    <mergeCell ref="O77:O79"/>
    <mergeCell ref="A62:O62"/>
    <mergeCell ref="A63:A66"/>
    <mergeCell ref="A113:A116"/>
    <mergeCell ref="O113:O116"/>
    <mergeCell ref="A118:O118"/>
    <mergeCell ref="A95:A97"/>
    <mergeCell ref="A98:A100"/>
    <mergeCell ref="A101:A103"/>
    <mergeCell ref="A104:A106"/>
    <mergeCell ref="O63:O66"/>
    <mergeCell ref="O80:O82"/>
    <mergeCell ref="O101:O103"/>
    <mergeCell ref="O104:O106"/>
    <mergeCell ref="O107:O109"/>
    <mergeCell ref="O110:O112"/>
    <mergeCell ref="O83:O85"/>
    <mergeCell ref="A41:A42"/>
    <mergeCell ref="O41:O46"/>
    <mergeCell ref="A44:A45"/>
    <mergeCell ref="O47:O53"/>
    <mergeCell ref="A54:A55"/>
    <mergeCell ref="O54:O59"/>
    <mergeCell ref="A56:A57"/>
    <mergeCell ref="O33:O34"/>
    <mergeCell ref="A35:A36"/>
    <mergeCell ref="O35:O38"/>
    <mergeCell ref="A37:A38"/>
    <mergeCell ref="A39:A40"/>
    <mergeCell ref="O39:O40"/>
    <mergeCell ref="I1:O5"/>
    <mergeCell ref="A32:O32"/>
    <mergeCell ref="A14:O14"/>
    <mergeCell ref="A15:O15"/>
    <mergeCell ref="O16:O17"/>
    <mergeCell ref="A18:O18"/>
    <mergeCell ref="O19:O20"/>
    <mergeCell ref="A22:O22"/>
    <mergeCell ref="A23:A26"/>
    <mergeCell ref="O23:O26"/>
    <mergeCell ref="A27:O27"/>
    <mergeCell ref="A28:A31"/>
    <mergeCell ref="O28:O31"/>
    <mergeCell ref="I6:O7"/>
    <mergeCell ref="A8:O8"/>
    <mergeCell ref="A10:A12"/>
    <mergeCell ref="B10:B12"/>
    <mergeCell ref="C10:M10"/>
    <mergeCell ref="O10:O12"/>
    <mergeCell ref="C11:C12"/>
    <mergeCell ref="D11:M11"/>
  </mergeCells>
  <pageMargins left="0.70866141732283472" right="0.70866141732283472" top="0.47" bottom="0.38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2022-12-27T09:03:45Z</dcterms:modified>
</cp:coreProperties>
</file>