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6375" windowHeight="1605"/>
  </bookViews>
  <sheets>
    <sheet name="Приложение  1" sheetId="2" r:id="rId1"/>
    <sheet name="Приложение 2" sheetId="3" r:id="rId2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88" i="2" l="1"/>
  <c r="F202" i="2" l="1"/>
  <c r="I118" i="2"/>
  <c r="G90" i="2"/>
  <c r="H102" i="2"/>
  <c r="H101" i="2"/>
  <c r="F102" i="2"/>
  <c r="F101" i="2"/>
  <c r="N40" i="3" l="1"/>
  <c r="G153" i="2"/>
  <c r="U146" i="2"/>
  <c r="G146" i="2"/>
  <c r="G132" i="2"/>
  <c r="J36" i="2" l="1"/>
  <c r="H214" i="2" l="1"/>
  <c r="I165" i="2"/>
  <c r="Y165" i="2" s="1"/>
  <c r="H159" i="2" l="1"/>
  <c r="J159" i="2"/>
  <c r="U137" i="2"/>
  <c r="G137" i="2"/>
  <c r="I221" i="2"/>
  <c r="G221" i="2" s="1"/>
  <c r="I220" i="2"/>
  <c r="I219" i="2"/>
  <c r="M219" i="2" s="1"/>
  <c r="F215" i="2"/>
  <c r="I214" i="2"/>
  <c r="G217" i="2"/>
  <c r="H204" i="2"/>
  <c r="I204" i="2"/>
  <c r="H219" i="2"/>
  <c r="H182" i="2"/>
  <c r="H181" i="2"/>
  <c r="H180" i="2"/>
  <c r="I182" i="2"/>
  <c r="J158" i="2"/>
  <c r="H158" i="2"/>
  <c r="F158" i="2"/>
  <c r="I157" i="2"/>
  <c r="H157" i="2"/>
  <c r="F157" i="2"/>
  <c r="H156" i="2"/>
  <c r="H216" i="2" s="1"/>
  <c r="F204" i="2"/>
  <c r="I191" i="2"/>
  <c r="F191" i="2"/>
  <c r="G152" i="2"/>
  <c r="G151" i="2"/>
  <c r="J150" i="2"/>
  <c r="Y150" i="2" s="1"/>
  <c r="G149" i="2"/>
  <c r="G148" i="2"/>
  <c r="M147" i="2"/>
  <c r="G147" i="2"/>
  <c r="G145" i="2"/>
  <c r="G144" i="2"/>
  <c r="G142" i="2"/>
  <c r="G141" i="2"/>
  <c r="G138" i="2"/>
  <c r="G159" i="2" s="1"/>
  <c r="G136" i="2"/>
  <c r="G135" i="2"/>
  <c r="G134" i="2"/>
  <c r="G133" i="2"/>
  <c r="G131" i="2"/>
  <c r="G130" i="2"/>
  <c r="J129" i="2"/>
  <c r="J143" i="2" s="1"/>
  <c r="G128" i="2"/>
  <c r="G127" i="2"/>
  <c r="U153" i="2" l="1"/>
  <c r="I218" i="2"/>
  <c r="G219" i="2"/>
  <c r="H218" i="2"/>
  <c r="G214" i="2"/>
  <c r="G220" i="2"/>
  <c r="G129" i="2"/>
  <c r="G158" i="2"/>
  <c r="G157" i="2"/>
  <c r="G150" i="2"/>
  <c r="G143" i="2"/>
  <c r="Q144" i="2" s="1"/>
  <c r="U150" i="2"/>
  <c r="U151" i="2" s="1"/>
  <c r="U138" i="2"/>
  <c r="Y144" i="2"/>
  <c r="Y151" i="2" s="1"/>
  <c r="I156" i="2"/>
  <c r="U149" i="2"/>
  <c r="U148" i="2" s="1"/>
  <c r="Q156" i="2" l="1"/>
  <c r="I216" i="2"/>
  <c r="G216" i="2" s="1"/>
  <c r="M218" i="2"/>
  <c r="G218" i="2"/>
  <c r="G156" i="2"/>
  <c r="G93" i="2" l="1"/>
  <c r="G92" i="2"/>
  <c r="G91" i="2"/>
  <c r="G88" i="2"/>
  <c r="J73" i="2"/>
  <c r="H73" i="2"/>
  <c r="I74" i="2"/>
  <c r="H74" i="2"/>
  <c r="G25" i="2"/>
  <c r="F75" i="2"/>
  <c r="G74" i="2" l="1"/>
  <c r="G73" i="2"/>
  <c r="F184" i="2"/>
  <c r="U132" i="2"/>
  <c r="G116" i="2"/>
  <c r="H75" i="2"/>
  <c r="I75" i="2"/>
  <c r="G98" i="2"/>
  <c r="G86" i="2"/>
  <c r="F74" i="2"/>
  <c r="G68" i="2"/>
  <c r="G62" i="2"/>
  <c r="G56" i="2"/>
  <c r="G50" i="2"/>
  <c r="G44" i="2"/>
  <c r="G38" i="2"/>
  <c r="G32" i="2"/>
  <c r="G26" i="2"/>
  <c r="G20" i="2"/>
  <c r="J66" i="2" l="1"/>
  <c r="G179" i="2" l="1"/>
  <c r="J24" i="2" l="1"/>
  <c r="I72" i="2" s="1"/>
  <c r="I213" i="2" s="1"/>
  <c r="G178" i="2" l="1"/>
  <c r="F73" i="2" l="1"/>
  <c r="F71" i="2"/>
  <c r="F70" i="2"/>
  <c r="F72" i="2"/>
  <c r="G69" i="2"/>
  <c r="G67" i="2"/>
  <c r="G66" i="2"/>
  <c r="G65" i="2"/>
  <c r="G64" i="2"/>
  <c r="F185" i="2"/>
  <c r="F183" i="2"/>
  <c r="F182" i="2"/>
  <c r="F218" i="2" s="1"/>
  <c r="F181" i="2"/>
  <c r="F180" i="2"/>
  <c r="G115" i="2"/>
  <c r="G117" i="2" l="1"/>
  <c r="G111" i="2"/>
  <c r="G99" i="2"/>
  <c r="G87" i="2"/>
  <c r="G81" i="2"/>
  <c r="G63" i="2"/>
  <c r="G57" i="2"/>
  <c r="G51" i="2"/>
  <c r="G45" i="2"/>
  <c r="G39" i="2"/>
  <c r="G33" i="2"/>
  <c r="G27" i="2"/>
  <c r="G19" i="2"/>
  <c r="J83" i="2"/>
  <c r="I101" i="2" s="1"/>
  <c r="J164" i="2"/>
  <c r="N49" i="3"/>
  <c r="I206" i="2" l="1"/>
  <c r="I202" i="2" l="1"/>
  <c r="G176" i="2"/>
  <c r="I177" i="2"/>
  <c r="F201" i="2"/>
  <c r="J29" i="2"/>
  <c r="H215" i="2"/>
  <c r="H72" i="2"/>
  <c r="H71" i="2"/>
  <c r="H70" i="2"/>
  <c r="G61" i="2"/>
  <c r="J41" i="2"/>
  <c r="N41" i="2" s="1"/>
  <c r="G49" i="2"/>
  <c r="G48" i="2"/>
  <c r="G47" i="2"/>
  <c r="G46" i="2"/>
  <c r="I207" i="2"/>
  <c r="H207" i="2"/>
  <c r="F207" i="2"/>
  <c r="G208" i="2"/>
  <c r="N85" i="2"/>
  <c r="N16" i="2"/>
  <c r="O16" i="2"/>
  <c r="G43" i="2"/>
  <c r="G42" i="2"/>
  <c r="G40" i="2"/>
  <c r="G55" i="2"/>
  <c r="G54" i="2"/>
  <c r="G53" i="2"/>
  <c r="G52" i="2"/>
  <c r="G37" i="2"/>
  <c r="G36" i="2"/>
  <c r="G35" i="2"/>
  <c r="G34" i="2"/>
  <c r="I162" i="2"/>
  <c r="I163" i="2"/>
  <c r="M193" i="2"/>
  <c r="G72" i="2" l="1"/>
  <c r="H213" i="2"/>
  <c r="I209" i="2"/>
  <c r="G209" i="2" s="1"/>
  <c r="I181" i="2"/>
  <c r="G177" i="2"/>
  <c r="M163" i="2"/>
  <c r="I201" i="2"/>
  <c r="M202" i="2" s="1"/>
  <c r="N23" i="2"/>
  <c r="G41" i="2"/>
  <c r="I71" i="2"/>
  <c r="O28" i="2"/>
  <c r="O30" i="2" s="1"/>
  <c r="H201" i="2"/>
  <c r="H212" i="2" l="1"/>
  <c r="G213" i="2"/>
  <c r="O213" i="2" s="1"/>
  <c r="I205" i="2"/>
  <c r="G181" i="2"/>
  <c r="M201" i="2"/>
  <c r="F194" i="2"/>
  <c r="F206" i="2"/>
  <c r="H202" i="2"/>
  <c r="G206" i="2"/>
  <c r="G207" i="2"/>
  <c r="G164" i="2"/>
  <c r="I170" i="2"/>
  <c r="F193" i="2"/>
  <c r="G198" i="2"/>
  <c r="G114" i="2"/>
  <c r="G113" i="2"/>
  <c r="G112" i="2"/>
  <c r="G118" i="2" l="1"/>
  <c r="O212" i="2"/>
  <c r="H210" i="2"/>
  <c r="H191" i="2"/>
  <c r="I196" i="2"/>
  <c r="G196" i="2" s="1"/>
  <c r="M179" i="2"/>
  <c r="G182" i="2"/>
  <c r="G163" i="2"/>
  <c r="M206" i="2"/>
  <c r="G201" i="2"/>
  <c r="G202" i="2"/>
  <c r="G204" i="2"/>
  <c r="N199" i="2" l="1"/>
  <c r="N201" i="2"/>
  <c r="M205" i="2"/>
  <c r="G205" i="2"/>
  <c r="O199" i="2" l="1"/>
  <c r="G110" i="2"/>
  <c r="G97" i="2"/>
  <c r="G85" i="2"/>
  <c r="G82" i="2"/>
  <c r="G80" i="2"/>
  <c r="G31" i="2"/>
  <c r="G21" i="2"/>
  <c r="G75" i="2" s="1"/>
  <c r="I171" i="2"/>
  <c r="G194" i="2"/>
  <c r="G172" i="2"/>
  <c r="J28" i="2"/>
  <c r="I197" i="2" l="1"/>
  <c r="I195" i="2" s="1"/>
  <c r="G171" i="2"/>
  <c r="I169" i="2"/>
  <c r="I180" i="2" s="1"/>
  <c r="J22" i="2"/>
  <c r="G170" i="2"/>
  <c r="G165" i="2"/>
  <c r="G162" i="2"/>
  <c r="G197" i="2" l="1"/>
  <c r="M178" i="2"/>
  <c r="I188" i="2"/>
  <c r="I70" i="2"/>
  <c r="G195" i="2"/>
  <c r="I192" i="2"/>
  <c r="M169" i="2"/>
  <c r="G180" i="2"/>
  <c r="G169" i="2"/>
  <c r="G192" i="2" l="1"/>
  <c r="M192" i="2"/>
  <c r="M186" i="2"/>
  <c r="I225" i="2"/>
  <c r="N169" i="2"/>
  <c r="G193" i="2"/>
  <c r="M189" i="2" l="1"/>
  <c r="H188" i="2" l="1"/>
  <c r="H190" i="2"/>
  <c r="G187" i="2"/>
  <c r="G175" i="2"/>
  <c r="G174" i="2"/>
  <c r="G173" i="2"/>
  <c r="G109" i="2"/>
  <c r="G108" i="2"/>
  <c r="G107" i="2"/>
  <c r="G96" i="2"/>
  <c r="G94" i="2"/>
  <c r="G84" i="2"/>
  <c r="G83" i="2"/>
  <c r="G79" i="2"/>
  <c r="G78" i="2"/>
  <c r="G77" i="2"/>
  <c r="G60" i="2"/>
  <c r="G59" i="2"/>
  <c r="G58" i="2"/>
  <c r="G30" i="2"/>
  <c r="G29" i="2"/>
  <c r="G28" i="2"/>
  <c r="G24" i="2"/>
  <c r="G23" i="2"/>
  <c r="G22" i="2"/>
  <c r="G18" i="2"/>
  <c r="G17" i="2"/>
  <c r="G16" i="2"/>
  <c r="H225" i="2" l="1"/>
  <c r="G70" i="2"/>
  <c r="G71" i="2"/>
  <c r="M114" i="2"/>
  <c r="M172" i="2" s="1"/>
  <c r="O54" i="2"/>
  <c r="M176" i="2"/>
  <c r="G225" i="2" l="1"/>
  <c r="G188" i="2"/>
</calcChain>
</file>

<file path=xl/sharedStrings.xml><?xml version="1.0" encoding="utf-8"?>
<sst xmlns="http://schemas.openxmlformats.org/spreadsheetml/2006/main" count="354" uniqueCount="159">
  <si>
    <t>Приложение</t>
  </si>
  <si>
    <t>к муниципальной программе</t>
  </si>
  <si>
    <t>№ п/п</t>
  </si>
  <si>
    <t>Наименование объекта, мероприятия</t>
  </si>
  <si>
    <t>Код главного распорядителя бюджетных средств</t>
  </si>
  <si>
    <t>Код раздела, подраздела, целевой статьи  и вида расходов</t>
  </si>
  <si>
    <t>Всего</t>
  </si>
  <si>
    <t>Областной бюджет</t>
  </si>
  <si>
    <t>1.1.</t>
  </si>
  <si>
    <t>1.2.</t>
  </si>
  <si>
    <t>1.3.</t>
  </si>
  <si>
    <t>в том числе:</t>
  </si>
  <si>
    <t>Индикативные показатели</t>
  </si>
  <si>
    <t>4. Объекты капитального ремонта</t>
  </si>
  <si>
    <t>Ед.изм.</t>
  </si>
  <si>
    <t>Количество</t>
  </si>
  <si>
    <t>Местный бюджет</t>
  </si>
  <si>
    <t xml:space="preserve">Срок  проведения мероприятия  </t>
  </si>
  <si>
    <t>Парк победы</t>
  </si>
  <si>
    <t>объект</t>
  </si>
  <si>
    <t>1.Объекты капитального строительства,реконструкции находящихся на стадии разработки проектно-сметной документации, государственной экспертизы проекта.</t>
  </si>
  <si>
    <t>2.1.</t>
  </si>
  <si>
    <t>2.2.</t>
  </si>
  <si>
    <t xml:space="preserve">Итого за 2021 год </t>
  </si>
  <si>
    <t xml:space="preserve">Итого за 2022 год </t>
  </si>
  <si>
    <t xml:space="preserve">Итого за 2023 год </t>
  </si>
  <si>
    <t>Проведение проверки достоверности определения сметной стоимости объектов капитального строительства, строительство или реконструкция которых финансируются полностью или частично за счет средств соответствующего бюджета</t>
  </si>
  <si>
    <t>3. Объекты капитального строительства, реконструкции, планируемых к вводу в эксплуатацию.</t>
  </si>
  <si>
    <t>шт</t>
  </si>
  <si>
    <t>3.1.</t>
  </si>
  <si>
    <t>-</t>
  </si>
  <si>
    <t>Капитальный ремонт памятника "Скорбящая мать"</t>
  </si>
  <si>
    <t>Газоснабжение жилых домов пос.Суворовский в г.Златоусте Челябинской области</t>
  </si>
  <si>
    <t>1.Объекты капитального строительства,реконструкции, находящиеся на стадии разработки проектно-сметной документации, государственной экспертизы проекта.</t>
  </si>
  <si>
    <t>3.2.</t>
  </si>
  <si>
    <t>3.3.</t>
  </si>
  <si>
    <t>«Капитальное строительство, реконструкция и капитальный ремонт объектов собственности Златоустовского городского округа "</t>
  </si>
  <si>
    <t>0502 1400100850 407</t>
  </si>
  <si>
    <t>План  реализации Мероприятия 1</t>
  </si>
  <si>
    <t xml:space="preserve">2. Объекты капитального строительства,реконструкции, находящиеся на стадии строительства, реконструкции. </t>
  </si>
  <si>
    <t>0412 1400200800 244</t>
  </si>
  <si>
    <t>0412 1400300800 611</t>
  </si>
  <si>
    <t>План  реализации Мероприятия 2</t>
  </si>
  <si>
    <t>План  реализации Мероприятия 3</t>
  </si>
  <si>
    <t>1.Объекты капитального ремонта на стадии разработки проектно-изыскательской,сметной документации.</t>
  </si>
  <si>
    <t>2.Объекты капитального ремонта в стадии производства ремонтных работ.</t>
  </si>
  <si>
    <t xml:space="preserve">2. Объекты капитального строительства, находящихся на стадии строительства. </t>
  </si>
  <si>
    <t>Мероприятие 3: Исполнение функции заказчика-застройщика Администрации Златоустовского городского округа .</t>
  </si>
  <si>
    <t>"Капитальное строительство, реконструкция и капитальный ремонт объектов собственности Златоустовского городского округа "</t>
  </si>
  <si>
    <t>Газопровод пос.Дегтярка и пос.Уржумка</t>
  </si>
  <si>
    <t>Мероприятие 1: Строительство, реконструкция объектов муниципальной собственности</t>
  </si>
  <si>
    <t>Мероприятие 2: Капитальный ремонт объектов муниципальной собственности</t>
  </si>
  <si>
    <t>ед.</t>
  </si>
  <si>
    <t>Газоснабжение поселка Закаменский в г. Златоусте, Челябинской области</t>
  </si>
  <si>
    <t>1.5.</t>
  </si>
  <si>
    <t>закл.</t>
  </si>
  <si>
    <t>0</t>
  </si>
  <si>
    <t>Предоставление субсидии на иные цели в том числе на:</t>
  </si>
  <si>
    <t>исполнение судебных актов (неустойки, штрафы, пени, гос.пошлина)</t>
  </si>
  <si>
    <t>приобретение основных средств  (высокоточных строительных приборов)</t>
  </si>
  <si>
    <t>5. Исполнение функции заказчика-застройщика Администрации Златоустовского городского округа, втом числе:</t>
  </si>
  <si>
    <t>5.1. Проведение проверки достоверности определения сметной стоимости объектов капитального строительства, строительство или реконструкция которых финансируются полностью или частично за счет средств соответствующего бюджета</t>
  </si>
  <si>
    <t>5.2. Организация строительства, реконструкции, капитального ремонта объектов капитального          строительства и сооружений с ведением работ по строительному контролю</t>
  </si>
  <si>
    <t>5.1. Организация строительства, реконструкции, капитального ремонта объектов капитального          строительства и сооружений с ведением работ по строительному контролю</t>
  </si>
  <si>
    <t xml:space="preserve">Итого за 2024 год </t>
  </si>
  <si>
    <t>5. Исполнение функции заказчика-застройщика Администрации Златоустовского городского округа, в том числе:</t>
  </si>
  <si>
    <t>оплата сервитутов</t>
  </si>
  <si>
    <t>основных мероприятий муниципальной программы</t>
  </si>
  <si>
    <t>Перечень</t>
  </si>
  <si>
    <t>1.4.</t>
  </si>
  <si>
    <t>1.6.</t>
  </si>
  <si>
    <t>1.7.</t>
  </si>
  <si>
    <t>Газоснабжение жилых домов поселка Чапаевский в г.Златоусте</t>
  </si>
  <si>
    <t>5.3. Предоставление субсидии на иные цели, в том числе на:</t>
  </si>
  <si>
    <t xml:space="preserve">5.2. Предоставление субсидии на иные цели,  в том числе на: </t>
  </si>
  <si>
    <t>ремонт лестничного марша, МБУ «Капитальное строительство»,г.Златоуст, пос.Энергетиков,д.66</t>
  </si>
  <si>
    <t>Газификация 7-й жилищный участок (3-я очередь)</t>
  </si>
  <si>
    <t>1.8.</t>
  </si>
  <si>
    <t xml:space="preserve"> г.Златоуст, микрорайон Чернореченский. Газоснабжение  жилых домов по ул.Земляничная, Калиновая, Вишневая,  Малиновая</t>
  </si>
  <si>
    <t>Челябинская область, г.Златоуст, микрорайон Чернореченский. Газоснабжение жилых домов (2 этап)</t>
  </si>
  <si>
    <t>7 жу</t>
  </si>
  <si>
    <t>Чапаев</t>
  </si>
  <si>
    <t>Чернореч</t>
  </si>
  <si>
    <t>Итого по п.1</t>
  </si>
  <si>
    <t>Итого по п.2</t>
  </si>
  <si>
    <t>Итого по п.3</t>
  </si>
  <si>
    <t>Итого по мероприятию 2</t>
  </si>
  <si>
    <t>Итого по мероприятию 3</t>
  </si>
  <si>
    <t>=</t>
  </si>
  <si>
    <t xml:space="preserve">Строительство вело-пешеходного моста в г.Златоусте , расположенного по адресу: г.Златоуст, по ул.Олимпийская между домами 21 и 15,  в сторону водоема "Тарелка" </t>
  </si>
  <si>
    <t>Исполнение судебных актов по объекту «Спортивный центр, расположенный по адресу:456200, Челябинская область, г.Златоуст, пр-т. 30-летия Победы, севернее гостиницы «Таганай»</t>
  </si>
  <si>
    <t>Предоставление субсидии на иные цели:  на ремонт лестничного марша, МБУ «Капитальное строительство»,  г.Златоуст, пос.Энергетиков,д.66</t>
  </si>
  <si>
    <t>Приложение 2</t>
  </si>
  <si>
    <t xml:space="preserve">Свод объектов строительства,реконструкции муниципальной собственности в разрезе  источников финансирования </t>
  </si>
  <si>
    <t>Прирост мощности</t>
  </si>
  <si>
    <t>Источник финансирования</t>
  </si>
  <si>
    <t>Объекты строительства, реконструкции муниципальной собственности</t>
  </si>
  <si>
    <t>1</t>
  </si>
  <si>
    <t xml:space="preserve">Протяженность – 22 км, 
подключение к газу  - 699 жилых домов
</t>
  </si>
  <si>
    <t>местный</t>
  </si>
  <si>
    <t>областной</t>
  </si>
  <si>
    <t>Протяженность – 20,6  км, подключение к газу -470 жилых домов</t>
  </si>
  <si>
    <t>Парк Победы</t>
  </si>
  <si>
    <t>5 013 кв.м. благоустроенной Набережной городского пруда</t>
  </si>
  <si>
    <t>подключение к газу - 39 жилых домов</t>
  </si>
  <si>
    <t xml:space="preserve">5,7553 км газопроводов,
215 жилых домов,
1019,1м3/час расход природного газа
</t>
  </si>
  <si>
    <t>Протяженность – 29,475  км, подключение к газу - 580 жилых домов</t>
  </si>
  <si>
    <t>Протяженность – 7,629  км, подключение к газу - 135 жилых домов</t>
  </si>
  <si>
    <t>Итого  по объектам строительства, реконструкции, в том числе:</t>
  </si>
  <si>
    <t>местный бюджет</t>
  </si>
  <si>
    <t>областной бюджет</t>
  </si>
  <si>
    <t xml:space="preserve"> Объекты капитального ремонта</t>
  </si>
  <si>
    <t>Капитальный ремонт подпорной стенки по адресу: г.Златоуст, ул.Тургенева</t>
  </si>
  <si>
    <t>Итого по объектам капитального ремонта</t>
  </si>
  <si>
    <t>Строительство сетей газоснабжения по ул.1-я  Прокатная и ул. 2-я Прокатная</t>
  </si>
  <si>
    <t xml:space="preserve">Итого за 2025 год </t>
  </si>
  <si>
    <t>1.9.</t>
  </si>
  <si>
    <t>Газоснабжение жилых домов пос. Веселовка</t>
  </si>
  <si>
    <t>Газоснабжение жилых домов с. Куваши Златоустовского городского округа</t>
  </si>
  <si>
    <t>Газоснабжение жилых домов пос. Тундуш Златоустовского городского округа</t>
  </si>
  <si>
    <t xml:space="preserve"> Подключение к газу -55  жилых домов, протяженность 5,281 км</t>
  </si>
  <si>
    <t xml:space="preserve">Строительство вело-пешеходного моста в г.Златоусте , расположенного по адресу: г.Златоуст, по ул.Олимпийская между домами 21 и 15, в сторону водоема "Тарелка" </t>
  </si>
  <si>
    <t>Протяженность – 5  км, подключение к газу 83-жилых домов</t>
  </si>
  <si>
    <t>Протяженность – 26  км, подключение к газу - 220 жилых домов</t>
  </si>
  <si>
    <t>Протяженность –  5,35 км, подключение к газу - 104 жилых домов</t>
  </si>
  <si>
    <t>Капитальный ремонт мемориального комплекса "Памятник  Воинам-Златоустовцам при исполнении служебного долга (Скорбящая мать)"</t>
  </si>
  <si>
    <t xml:space="preserve">Общий расход природного газа -  2 250,44 м3/час; 
24, 7665 км газопровода
848 жилых домов,                                                     1 социальный объект
</t>
  </si>
  <si>
    <t xml:space="preserve"> Организация строительства, реконструкции, капитального ремонта объектов капитального          строительства и сооружений с ведением работ по строительному контролю, в том числе:</t>
  </si>
  <si>
    <t>Капитальный ремонт нежилого помещения по адресу: Челябинская область, г.Златоуст, ул.им.П.П.Аносова, д.261, 1</t>
  </si>
  <si>
    <t>2.1.1</t>
  </si>
  <si>
    <t>Итого за 2021–2026годы</t>
  </si>
  <si>
    <t xml:space="preserve">Итого за 2026 год </t>
  </si>
  <si>
    <t>2.5.</t>
  </si>
  <si>
    <t>Спортивный комплекс имени Карпова А.Е. по адресу : «Челябинская область, г.Златоуст,ул.30-летия Победы, севернее гостиницы «Таганай» в прибрежной зоне городского пруда</t>
  </si>
  <si>
    <t>Площадь застройки - 493,26 кв.м,
Мощность (пропускная способность)- 21 человек в смену</t>
  </si>
  <si>
    <t>2.1.2</t>
  </si>
  <si>
    <t>Проведение кадастровых работ (в том числе межевание) по объекту или земельному участку</t>
  </si>
  <si>
    <t>в том числе по мероприятиям:</t>
  </si>
  <si>
    <t>1.1.Объекты капитального строительства,реконструкции находящихся на стадии разработки проектно-сметной документации, государственной экспертизы проекта.</t>
  </si>
  <si>
    <t xml:space="preserve">1.2. Объекты капитального строительства, находящихся на стадии строительства. </t>
  </si>
  <si>
    <t xml:space="preserve"> 2. Объекты капитального строительства, реконструкции, планируемых к вводу в эксплуатацию.</t>
  </si>
  <si>
    <t>3.1. Организация строительства, реконструкции, капитального ремонта объектов капитального          строительства и сооружений с ведением работ по строительному контролю</t>
  </si>
  <si>
    <t>3.2.Предоставление субсидии на  приобретение основных средств</t>
  </si>
  <si>
    <t>3.3.Предоставление субсидии на  обследование подземных конструкций на земельных участках и подготовка этих участков к строительству.</t>
  </si>
  <si>
    <t xml:space="preserve">Капитальный ремонт объекта "Стенка с барельефом в память о погибших железнодорожниках в Великой Отечественной войне 1941-1945гг., скульптор Жариков В.П., 1985г., расположенная по адресу: г.Златоуст, ул.им.П.П.Аносова, у здания ДК «Железнодорожник» Характеристика: Представляет собой стену с именами погибших бойцов, ушедших из Златоуста на войну".
</t>
  </si>
  <si>
    <t>2.1. Предоставление субсидии на  проведение кадастровых работ (в том числе межевание) по объекту или земельному участку</t>
  </si>
  <si>
    <t>Приобретение основных средств</t>
  </si>
  <si>
    <t>Подготовка земельных участков под строительство</t>
  </si>
  <si>
    <t>Планируемые объемы финансирования(тыс. рублей), в том числе по годам</t>
  </si>
  <si>
    <t>Мероприятияе 1. Строительство, реконструкция объектов муниципальной собственности., в том числе:</t>
  </si>
  <si>
    <t>Мероприятияе 2. Капитальный ремонт объектов муниципальной собственности, втом числе:</t>
  </si>
  <si>
    <t>Мероприятие 3. Исполнение функции заказчика-застройщика Администрации Златоустовского городского округа, втом числе:</t>
  </si>
  <si>
    <t>Планируемые объемы финансирования (тыс. рублей)</t>
  </si>
  <si>
    <t xml:space="preserve">  к муниципальной программе     </t>
  </si>
  <si>
    <t xml:space="preserve"> «Капитальное строительство, реконструкция   </t>
  </si>
  <si>
    <t xml:space="preserve"> и капитальный ремонт объектов собственности</t>
  </si>
  <si>
    <t xml:space="preserve">Приложение 1                                                                                                                                                                                     </t>
  </si>
  <si>
    <t xml:space="preserve"> Златоустовского городского округа "</t>
  </si>
  <si>
    <t>Площадь мостового перехода -                                         90 м2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</si>
</sst>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\ _₽_-;\-* #,##0.00\ _₽_-;_-* &quot;-&quot;??\ _₽_-;_-@_-"/>
    <numFmt numFmtId="164" formatCode="#,##0\ _₽"/>
    <numFmt numFmtId="165" formatCode="#,##0_ ;\-#,##0\ "/>
    <numFmt numFmtId="166" formatCode="_-* #,##0.0\ _₽_-;\-* #,##0.0\ _₽_-;_-* &quot;-&quot;?\ _₽_-;_-@_-"/>
    <numFmt numFmtId="167" formatCode="_-* #,##0.000\ _₽_-;\-* #,##0.000\ _₽_-;_-* &quot;-&quot;???\ _₽_-;_-@_-"/>
    <numFmt numFmtId="168" formatCode="#,##0.000\ _₽;\-#,##0.000\ _₽"/>
  </numFmts>
  <fonts count="3" x14ac:knownFonts="1">
    <font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4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98">
    <xf numFmtId="0" fontId="0" fillId="0" borderId="0" xfId="0"/>
    <xf numFmtId="0" fontId="1" fillId="0" borderId="0" xfId="0" applyFont="1" applyFill="1"/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indent="15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textRotation="90" wrapText="1"/>
    </xf>
    <xf numFmtId="0" fontId="1" fillId="0" borderId="1" xfId="0" applyFont="1" applyFill="1" applyBorder="1" applyAlignment="1">
      <alignment horizontal="center" wrapText="1"/>
    </xf>
    <xf numFmtId="0" fontId="1" fillId="0" borderId="11" xfId="0" applyFont="1" applyFill="1" applyBorder="1" applyAlignment="1">
      <alignment wrapText="1"/>
    </xf>
    <xf numFmtId="0" fontId="1" fillId="0" borderId="1" xfId="0" applyFont="1" applyFill="1" applyBorder="1" applyAlignment="1">
      <alignment horizontal="center" vertical="top" wrapText="1"/>
    </xf>
    <xf numFmtId="167" fontId="1" fillId="0" borderId="1" xfId="0" applyNumberFormat="1" applyFont="1" applyFill="1" applyBorder="1" applyAlignment="1">
      <alignment horizontal="center" vertical="top" wrapText="1"/>
    </xf>
    <xf numFmtId="167" fontId="1" fillId="0" borderId="9" xfId="0" applyNumberFormat="1" applyFont="1" applyFill="1" applyBorder="1" applyAlignment="1">
      <alignment vertical="top" wrapText="1"/>
    </xf>
    <xf numFmtId="167" fontId="1" fillId="0" borderId="10" xfId="0" applyNumberFormat="1" applyFont="1" applyFill="1" applyBorder="1" applyAlignment="1">
      <alignment vertical="top" wrapText="1"/>
    </xf>
    <xf numFmtId="167" fontId="1" fillId="0" borderId="0" xfId="0" applyNumberFormat="1" applyFont="1" applyFill="1"/>
    <xf numFmtId="0" fontId="1" fillId="0" borderId="6" xfId="0" applyFont="1" applyFill="1" applyBorder="1" applyAlignment="1">
      <alignment horizontal="center" vertical="center" wrapText="1"/>
    </xf>
    <xf numFmtId="43" fontId="1" fillId="0" borderId="0" xfId="0" applyNumberFormat="1" applyFont="1" applyFill="1"/>
    <xf numFmtId="0" fontId="1" fillId="0" borderId="12" xfId="0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167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3" fontId="1" fillId="0" borderId="9" xfId="0" applyNumberFormat="1" applyFont="1" applyFill="1" applyBorder="1" applyAlignment="1">
      <alignment vertical="top" wrapText="1"/>
    </xf>
    <xf numFmtId="43" fontId="1" fillId="0" borderId="10" xfId="0" applyNumberFormat="1" applyFont="1" applyFill="1" applyBorder="1" applyAlignment="1">
      <alignment vertical="top" wrapText="1"/>
    </xf>
    <xf numFmtId="166" fontId="1" fillId="0" borderId="1" xfId="0" applyNumberFormat="1" applyFont="1" applyFill="1" applyBorder="1" applyAlignment="1">
      <alignment horizontal="center" vertical="top" wrapText="1"/>
    </xf>
    <xf numFmtId="166" fontId="1" fillId="0" borderId="9" xfId="0" applyNumberFormat="1" applyFont="1" applyFill="1" applyBorder="1" applyAlignment="1">
      <alignment vertical="top" wrapText="1"/>
    </xf>
    <xf numFmtId="43" fontId="1" fillId="0" borderId="1" xfId="0" applyNumberFormat="1" applyFont="1" applyFill="1" applyBorder="1" applyAlignment="1">
      <alignment horizontal="center" vertical="top" wrapText="1"/>
    </xf>
    <xf numFmtId="3" fontId="1" fillId="0" borderId="1" xfId="0" applyNumberFormat="1" applyFont="1" applyFill="1" applyBorder="1" applyAlignment="1">
      <alignment horizontal="center" vertical="center" wrapText="1"/>
    </xf>
    <xf numFmtId="165" fontId="1" fillId="0" borderId="1" xfId="0" applyNumberFormat="1" applyFont="1" applyFill="1" applyBorder="1" applyAlignment="1">
      <alignment horizontal="center" vertical="center" wrapText="1"/>
    </xf>
    <xf numFmtId="49" fontId="1" fillId="0" borderId="7" xfId="0" applyNumberFormat="1" applyFont="1" applyFill="1" applyBorder="1" applyAlignment="1">
      <alignment horizontal="center" vertical="center" wrapText="1"/>
    </xf>
    <xf numFmtId="2" fontId="1" fillId="0" borderId="6" xfId="0" applyNumberFormat="1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wrapText="1"/>
    </xf>
    <xf numFmtId="0" fontId="1" fillId="0" borderId="9" xfId="0" applyFont="1" applyFill="1" applyBorder="1" applyAlignment="1">
      <alignment horizontal="center" wrapText="1"/>
    </xf>
    <xf numFmtId="0" fontId="1" fillId="0" borderId="10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wrapText="1"/>
    </xf>
    <xf numFmtId="43" fontId="1" fillId="0" borderId="1" xfId="0" applyNumberFormat="1" applyFont="1" applyFill="1" applyBorder="1" applyAlignment="1">
      <alignment horizontal="right" vertical="top" wrapText="1"/>
    </xf>
    <xf numFmtId="43" fontId="1" fillId="0" borderId="9" xfId="0" applyNumberFormat="1" applyFont="1" applyFill="1" applyBorder="1" applyAlignment="1">
      <alignment horizontal="right" vertical="top" wrapText="1"/>
    </xf>
    <xf numFmtId="43" fontId="1" fillId="0" borderId="10" xfId="0" applyNumberFormat="1" applyFont="1" applyFill="1" applyBorder="1" applyAlignment="1">
      <alignment horizontal="right" vertical="top" wrapText="1"/>
    </xf>
    <xf numFmtId="167" fontId="1" fillId="0" borderId="1" xfId="0" applyNumberFormat="1" applyFont="1" applyFill="1" applyBorder="1" applyAlignment="1">
      <alignment horizontal="right" vertical="top" wrapText="1"/>
    </xf>
    <xf numFmtId="167" fontId="1" fillId="0" borderId="9" xfId="0" applyNumberFormat="1" applyFont="1" applyFill="1" applyBorder="1" applyAlignment="1">
      <alignment horizontal="right" vertical="top" wrapText="1"/>
    </xf>
    <xf numFmtId="167" fontId="1" fillId="0" borderId="10" xfId="0" applyNumberFormat="1" applyFont="1" applyFill="1" applyBorder="1" applyAlignment="1">
      <alignment horizontal="right" vertical="top" wrapText="1"/>
    </xf>
    <xf numFmtId="49" fontId="1" fillId="0" borderId="12" xfId="0" applyNumberFormat="1" applyFont="1" applyFill="1" applyBorder="1" applyAlignment="1">
      <alignment horizontal="center" vertical="center" wrapText="1"/>
    </xf>
    <xf numFmtId="167" fontId="1" fillId="0" borderId="7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167" fontId="1" fillId="0" borderId="1" xfId="0" applyNumberFormat="1" applyFont="1" applyFill="1" applyBorder="1" applyAlignment="1">
      <alignment vertical="center" wrapText="1"/>
    </xf>
    <xf numFmtId="167" fontId="1" fillId="0" borderId="9" xfId="0" applyNumberFormat="1" applyFont="1" applyFill="1" applyBorder="1" applyAlignment="1">
      <alignment horizontal="center" vertical="center" wrapText="1"/>
    </xf>
    <xf numFmtId="167" fontId="1" fillId="0" borderId="10" xfId="0" applyNumberFormat="1" applyFont="1" applyFill="1" applyBorder="1" applyAlignment="1">
      <alignment horizontal="center" vertical="center" wrapText="1"/>
    </xf>
    <xf numFmtId="167" fontId="1" fillId="0" borderId="12" xfId="0" applyNumberFormat="1" applyFont="1" applyFill="1" applyBorder="1" applyAlignment="1">
      <alignment horizontal="right" vertical="center" wrapText="1"/>
    </xf>
    <xf numFmtId="167" fontId="1" fillId="0" borderId="1" xfId="0" applyNumberFormat="1" applyFont="1" applyFill="1" applyBorder="1" applyAlignment="1">
      <alignment vertical="top" wrapText="1"/>
    </xf>
    <xf numFmtId="49" fontId="1" fillId="0" borderId="1" xfId="0" applyNumberFormat="1" applyFont="1" applyFill="1" applyBorder="1" applyAlignment="1">
      <alignment horizontal="center" vertical="top" wrapText="1"/>
    </xf>
    <xf numFmtId="167" fontId="1" fillId="0" borderId="6" xfId="0" applyNumberFormat="1" applyFont="1" applyFill="1" applyBorder="1" applyAlignment="1">
      <alignment horizontal="center" vertical="center" wrapText="1"/>
    </xf>
    <xf numFmtId="167" fontId="1" fillId="0" borderId="6" xfId="0" applyNumberFormat="1" applyFont="1" applyFill="1" applyBorder="1" applyAlignment="1">
      <alignment horizontal="right" vertical="center" wrapText="1"/>
    </xf>
    <xf numFmtId="49" fontId="1" fillId="0" borderId="6" xfId="0" applyNumberFormat="1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vertical="center" wrapText="1"/>
    </xf>
    <xf numFmtId="167" fontId="1" fillId="0" borderId="1" xfId="0" applyNumberFormat="1" applyFont="1" applyFill="1" applyBorder="1" applyAlignment="1">
      <alignment horizontal="right" vertical="center" wrapText="1"/>
    </xf>
    <xf numFmtId="164" fontId="1" fillId="0" borderId="1" xfId="0" applyNumberFormat="1" applyFont="1" applyFill="1" applyBorder="1" applyAlignment="1">
      <alignment horizontal="center" vertical="top" wrapText="1"/>
    </xf>
    <xf numFmtId="3" fontId="1" fillId="0" borderId="1" xfId="0" applyNumberFormat="1" applyFont="1" applyFill="1" applyBorder="1" applyAlignment="1">
      <alignment horizontal="center" vertical="top" wrapText="1"/>
    </xf>
    <xf numFmtId="167" fontId="1" fillId="0" borderId="1" xfId="0" applyNumberFormat="1" applyFont="1" applyFill="1" applyBorder="1" applyAlignment="1">
      <alignment horizontal="center" wrapText="1"/>
    </xf>
    <xf numFmtId="0" fontId="1" fillId="0" borderId="0" xfId="0" applyFont="1" applyFill="1" applyAlignment="1">
      <alignment wrapText="1"/>
    </xf>
    <xf numFmtId="0" fontId="1" fillId="0" borderId="11" xfId="0" applyFont="1" applyFill="1" applyBorder="1" applyAlignment="1">
      <alignment vertical="center" wrapText="1"/>
    </xf>
    <xf numFmtId="166" fontId="1" fillId="0" borderId="1" xfId="0" applyNumberFormat="1" applyFont="1" applyFill="1" applyBorder="1" applyAlignment="1">
      <alignment horizontal="right" vertical="top" wrapText="1"/>
    </xf>
    <xf numFmtId="166" fontId="1" fillId="0" borderId="9" xfId="0" applyNumberFormat="1" applyFont="1" applyFill="1" applyBorder="1" applyAlignment="1">
      <alignment horizontal="right" vertical="top" wrapText="1"/>
    </xf>
    <xf numFmtId="167" fontId="1" fillId="0" borderId="15" xfId="0" applyNumberFormat="1" applyFont="1" applyFill="1" applyBorder="1" applyAlignment="1">
      <alignment wrapText="1"/>
    </xf>
    <xf numFmtId="0" fontId="1" fillId="0" borderId="15" xfId="0" applyFont="1" applyFill="1" applyBorder="1" applyAlignment="1">
      <alignment wrapText="1"/>
    </xf>
    <xf numFmtId="0" fontId="1" fillId="0" borderId="1" xfId="0" applyFont="1" applyFill="1" applyBorder="1" applyAlignment="1">
      <alignment wrapText="1"/>
    </xf>
    <xf numFmtId="168" fontId="1" fillId="0" borderId="1" xfId="0" applyNumberFormat="1" applyFont="1" applyFill="1" applyBorder="1" applyAlignment="1">
      <alignment vertical="center" wrapText="1"/>
    </xf>
    <xf numFmtId="168" fontId="1" fillId="0" borderId="1" xfId="0" applyNumberFormat="1" applyFont="1" applyFill="1" applyBorder="1" applyAlignment="1">
      <alignment horizontal="right" vertical="top" wrapText="1"/>
    </xf>
    <xf numFmtId="168" fontId="1" fillId="0" borderId="1" xfId="0" applyNumberFormat="1" applyFont="1" applyFill="1" applyBorder="1" applyAlignment="1">
      <alignment horizontal="right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vertical="top" wrapText="1"/>
    </xf>
    <xf numFmtId="167" fontId="1" fillId="0" borderId="1" xfId="0" applyNumberFormat="1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left" vertical="top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1" fillId="0" borderId="10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wrapText="1"/>
    </xf>
    <xf numFmtId="0" fontId="2" fillId="0" borderId="0" xfId="0" applyFont="1" applyFill="1"/>
    <xf numFmtId="0" fontId="1" fillId="0" borderId="0" xfId="0" applyFont="1" applyFill="1" applyAlignment="1"/>
    <xf numFmtId="0" fontId="1" fillId="0" borderId="0" xfId="0" applyFont="1" applyFill="1" applyAlignment="1">
      <alignment vertical="center" wrapText="1"/>
    </xf>
    <xf numFmtId="0" fontId="1" fillId="0" borderId="0" xfId="0" applyFont="1" applyFill="1" applyBorder="1" applyAlignment="1">
      <alignment horizontal="center"/>
    </xf>
    <xf numFmtId="167" fontId="2" fillId="0" borderId="0" xfId="0" applyNumberFormat="1" applyFont="1" applyFill="1"/>
    <xf numFmtId="43" fontId="2" fillId="0" borderId="0" xfId="0" applyNumberFormat="1" applyFont="1" applyFill="1"/>
    <xf numFmtId="49" fontId="1" fillId="0" borderId="6" xfId="0" applyNumberFormat="1" applyFont="1" applyFill="1" applyBorder="1" applyAlignment="1">
      <alignment horizontal="center" vertical="top" wrapText="1"/>
    </xf>
    <xf numFmtId="43" fontId="1" fillId="0" borderId="1" xfId="0" applyNumberFormat="1" applyFont="1" applyFill="1" applyBorder="1" applyAlignment="1">
      <alignment vertical="center" wrapText="1"/>
    </xf>
    <xf numFmtId="43" fontId="1" fillId="0" borderId="1" xfId="0" applyNumberFormat="1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left" vertical="top" wrapText="1"/>
    </xf>
    <xf numFmtId="0" fontId="1" fillId="0" borderId="5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center" wrapText="1"/>
    </xf>
    <xf numFmtId="167" fontId="1" fillId="0" borderId="9" xfId="0" applyNumberFormat="1" applyFont="1" applyFill="1" applyBorder="1" applyAlignment="1">
      <alignment horizontal="center" vertical="center" wrapText="1"/>
    </xf>
    <xf numFmtId="167" fontId="1" fillId="0" borderId="10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top" wrapText="1"/>
    </xf>
    <xf numFmtId="167" fontId="1" fillId="0" borderId="1" xfId="0" applyNumberFormat="1" applyFont="1" applyFill="1" applyBorder="1" applyAlignment="1">
      <alignment horizontal="center" vertical="top" wrapText="1"/>
    </xf>
    <xf numFmtId="0" fontId="1" fillId="0" borderId="9" xfId="0" applyFont="1" applyFill="1" applyBorder="1" applyAlignment="1">
      <alignment horizontal="left" vertical="top" wrapText="1"/>
    </xf>
    <xf numFmtId="0" fontId="1" fillId="0" borderId="11" xfId="0" applyFont="1" applyFill="1" applyBorder="1" applyAlignment="1">
      <alignment horizontal="left" vertical="top" wrapText="1"/>
    </xf>
    <xf numFmtId="0" fontId="1" fillId="0" borderId="10" xfId="0" applyFont="1" applyFill="1" applyBorder="1" applyAlignment="1">
      <alignment horizontal="left" vertical="top" wrapText="1"/>
    </xf>
    <xf numFmtId="167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top" wrapText="1"/>
    </xf>
    <xf numFmtId="0" fontId="1" fillId="0" borderId="15" xfId="0" applyFont="1" applyFill="1" applyBorder="1" applyAlignment="1">
      <alignment horizontal="left" vertical="top" wrapText="1"/>
    </xf>
    <xf numFmtId="0" fontId="1" fillId="0" borderId="3" xfId="0" applyFont="1" applyFill="1" applyBorder="1" applyAlignment="1">
      <alignment horizontal="left" vertical="top" wrapText="1"/>
    </xf>
    <xf numFmtId="168" fontId="1" fillId="0" borderId="1" xfId="0" applyNumberFormat="1" applyFont="1" applyFill="1" applyBorder="1" applyAlignment="1">
      <alignment horizontal="right" vertical="top" wrapText="1"/>
    </xf>
    <xf numFmtId="0" fontId="1" fillId="0" borderId="9" xfId="0" applyFont="1" applyFill="1" applyBorder="1" applyAlignment="1">
      <alignment vertical="top" wrapText="1"/>
    </xf>
    <xf numFmtId="0" fontId="1" fillId="0" borderId="11" xfId="0" applyFont="1" applyFill="1" applyBorder="1" applyAlignment="1">
      <alignment vertical="top" wrapText="1"/>
    </xf>
    <xf numFmtId="0" fontId="1" fillId="0" borderId="10" xfId="0" applyFont="1" applyFill="1" applyBorder="1" applyAlignment="1">
      <alignment vertical="top" wrapText="1"/>
    </xf>
    <xf numFmtId="168" fontId="1" fillId="0" borderId="9" xfId="0" applyNumberFormat="1" applyFont="1" applyFill="1" applyBorder="1" applyAlignment="1">
      <alignment horizontal="right" vertical="top" wrapText="1"/>
    </xf>
    <xf numFmtId="168" fontId="1" fillId="0" borderId="10" xfId="0" applyNumberFormat="1" applyFont="1" applyFill="1" applyBorder="1" applyAlignment="1">
      <alignment horizontal="right" vertical="top" wrapText="1"/>
    </xf>
    <xf numFmtId="167" fontId="1" fillId="0" borderId="9" xfId="0" applyNumberFormat="1" applyFont="1" applyFill="1" applyBorder="1" applyAlignment="1">
      <alignment horizontal="right" vertical="center" wrapText="1"/>
    </xf>
    <xf numFmtId="167" fontId="1" fillId="0" borderId="10" xfId="0" applyNumberFormat="1" applyFont="1" applyFill="1" applyBorder="1" applyAlignment="1">
      <alignment horizontal="right" vertical="center" wrapText="1"/>
    </xf>
    <xf numFmtId="49" fontId="1" fillId="0" borderId="6" xfId="0" applyNumberFormat="1" applyFont="1" applyFill="1" applyBorder="1" applyAlignment="1">
      <alignment horizontal="center" vertical="center" wrapText="1"/>
    </xf>
    <xf numFmtId="49" fontId="1" fillId="0" borderId="12" xfId="0" applyNumberFormat="1" applyFont="1" applyFill="1" applyBorder="1" applyAlignment="1">
      <alignment horizontal="center" vertical="center" wrapText="1"/>
    </xf>
    <xf numFmtId="49" fontId="1" fillId="0" borderId="7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13" xfId="0" applyFont="1" applyFill="1" applyBorder="1" applyAlignment="1">
      <alignment horizontal="left" vertical="center" wrapText="1"/>
    </xf>
    <xf numFmtId="0" fontId="1" fillId="0" borderId="14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167" fontId="1" fillId="0" borderId="9" xfId="0" applyNumberFormat="1" applyFont="1" applyFill="1" applyBorder="1" applyAlignment="1">
      <alignment horizontal="center" vertical="top" wrapText="1"/>
    </xf>
    <xf numFmtId="167" fontId="1" fillId="0" borderId="10" xfId="0" applyNumberFormat="1" applyFont="1" applyFill="1" applyBorder="1" applyAlignment="1">
      <alignment horizontal="center" vertical="top" wrapText="1"/>
    </xf>
    <xf numFmtId="167" fontId="1" fillId="0" borderId="1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center" vertical="center" wrapText="1"/>
    </xf>
    <xf numFmtId="167" fontId="1" fillId="0" borderId="11" xfId="0" applyNumberFormat="1" applyFont="1" applyFill="1" applyBorder="1" applyAlignment="1">
      <alignment horizontal="right"/>
    </xf>
    <xf numFmtId="167" fontId="1" fillId="0" borderId="10" xfId="0" applyNumberFormat="1" applyFont="1" applyFill="1" applyBorder="1" applyAlignment="1">
      <alignment horizontal="right"/>
    </xf>
    <xf numFmtId="0" fontId="1" fillId="0" borderId="15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8" xfId="0" applyFont="1" applyFill="1" applyBorder="1" applyAlignment="1">
      <alignment horizontal="left" vertical="center" wrapText="1"/>
    </xf>
    <xf numFmtId="167" fontId="1" fillId="0" borderId="11" xfId="0" applyNumberFormat="1" applyFont="1" applyFill="1" applyBorder="1"/>
    <xf numFmtId="167" fontId="1" fillId="0" borderId="10" xfId="0" applyNumberFormat="1" applyFont="1" applyFill="1" applyBorder="1"/>
    <xf numFmtId="0" fontId="1" fillId="0" borderId="3" xfId="0" applyFont="1" applyFill="1" applyBorder="1"/>
    <xf numFmtId="0" fontId="1" fillId="0" borderId="13" xfId="0" applyFont="1" applyFill="1" applyBorder="1"/>
    <xf numFmtId="0" fontId="1" fillId="0" borderId="14" xfId="0" applyFont="1" applyFill="1" applyBorder="1"/>
    <xf numFmtId="0" fontId="1" fillId="0" borderId="4" xfId="0" applyFont="1" applyFill="1" applyBorder="1"/>
    <xf numFmtId="0" fontId="1" fillId="0" borderId="5" xfId="0" applyFont="1" applyFill="1" applyBorder="1"/>
    <xf numFmtId="0" fontId="1" fillId="0" borderId="1" xfId="0" applyFont="1" applyFill="1" applyBorder="1" applyAlignment="1">
      <alignment wrapText="1"/>
    </xf>
    <xf numFmtId="167" fontId="1" fillId="0" borderId="9" xfId="0" applyNumberFormat="1" applyFont="1" applyFill="1" applyBorder="1" applyAlignment="1">
      <alignment horizontal="center" wrapText="1"/>
    </xf>
    <xf numFmtId="167" fontId="1" fillId="0" borderId="10" xfId="0" applyNumberFormat="1" applyFont="1" applyFill="1" applyBorder="1" applyAlignment="1">
      <alignment horizont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wrapText="1"/>
    </xf>
    <xf numFmtId="0" fontId="1" fillId="0" borderId="10" xfId="0" applyFont="1" applyFill="1" applyBorder="1" applyAlignment="1">
      <alignment horizontal="center" wrapText="1"/>
    </xf>
    <xf numFmtId="167" fontId="1" fillId="0" borderId="11" xfId="0" applyNumberFormat="1" applyFont="1" applyFill="1" applyBorder="1" applyAlignment="1">
      <alignment horizontal="right" vertical="center" wrapText="1"/>
    </xf>
    <xf numFmtId="167" fontId="1" fillId="0" borderId="1" xfId="0" applyNumberFormat="1" applyFont="1" applyFill="1" applyBorder="1" applyAlignment="1">
      <alignment horizontal="right" vertical="top" wrapText="1"/>
    </xf>
    <xf numFmtId="167" fontId="1" fillId="0" borderId="6" xfId="0" applyNumberFormat="1" applyFont="1" applyFill="1" applyBorder="1" applyAlignment="1">
      <alignment horizontal="center" vertical="center" wrapText="1"/>
    </xf>
    <xf numFmtId="167" fontId="1" fillId="0" borderId="12" xfId="0" applyNumberFormat="1" applyFont="1" applyFill="1" applyBorder="1" applyAlignment="1">
      <alignment horizontal="center" vertical="center" wrapText="1"/>
    </xf>
    <xf numFmtId="167" fontId="1" fillId="0" borderId="7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left" wrapText="1"/>
    </xf>
    <xf numFmtId="0" fontId="1" fillId="0" borderId="10" xfId="0" applyFont="1" applyFill="1" applyBorder="1" applyAlignment="1">
      <alignment horizontal="left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1" fillId="0" borderId="8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 vertical="center" textRotation="90" wrapText="1"/>
    </xf>
    <xf numFmtId="0" fontId="1" fillId="0" borderId="7" xfId="0" applyFont="1" applyFill="1" applyBorder="1" applyAlignment="1">
      <alignment horizontal="center" vertical="center" textRotation="90" wrapText="1"/>
    </xf>
    <xf numFmtId="0" fontId="1" fillId="0" borderId="9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textRotation="90" wrapText="1"/>
    </xf>
    <xf numFmtId="0" fontId="1" fillId="0" borderId="9" xfId="0" applyFont="1" applyFill="1" applyBorder="1" applyAlignment="1">
      <alignment horizontal="center" textRotation="90" wrapText="1"/>
    </xf>
    <xf numFmtId="0" fontId="1" fillId="0" borderId="10" xfId="0" applyFont="1" applyFill="1" applyBorder="1" applyAlignment="1">
      <alignment horizontal="center" textRotation="90" wrapText="1"/>
    </xf>
    <xf numFmtId="0" fontId="1" fillId="0" borderId="9" xfId="0" applyFont="1" applyFill="1" applyBorder="1" applyAlignment="1">
      <alignment horizontal="right" vertical="top" wrapText="1"/>
    </xf>
    <xf numFmtId="0" fontId="1" fillId="0" borderId="11" xfId="0" applyFont="1" applyFill="1" applyBorder="1" applyAlignment="1">
      <alignment horizontal="right" vertical="top" wrapText="1"/>
    </xf>
    <xf numFmtId="0" fontId="1" fillId="0" borderId="10" xfId="0" applyFont="1" applyFill="1" applyBorder="1" applyAlignment="1">
      <alignment horizontal="right" vertical="top" wrapText="1"/>
    </xf>
    <xf numFmtId="43" fontId="1" fillId="0" borderId="9" xfId="0" applyNumberFormat="1" applyFont="1" applyFill="1" applyBorder="1" applyAlignment="1">
      <alignment horizontal="center" vertical="center" wrapText="1"/>
    </xf>
    <xf numFmtId="43" fontId="1" fillId="0" borderId="10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vertical="top" wrapText="1"/>
    </xf>
    <xf numFmtId="0" fontId="1" fillId="0" borderId="3" xfId="0" applyFont="1" applyFill="1" applyBorder="1" applyAlignment="1">
      <alignment vertical="top" wrapText="1"/>
    </xf>
    <xf numFmtId="43" fontId="1" fillId="0" borderId="9" xfId="0" applyNumberFormat="1" applyFont="1" applyFill="1" applyBorder="1" applyAlignment="1">
      <alignment horizontal="center" vertical="top" wrapText="1"/>
    </xf>
    <xf numFmtId="43" fontId="1" fillId="0" borderId="11" xfId="0" applyNumberFormat="1" applyFont="1" applyFill="1" applyBorder="1" applyAlignment="1">
      <alignment horizontal="center" vertical="top" wrapText="1"/>
    </xf>
    <xf numFmtId="43" fontId="1" fillId="0" borderId="1" xfId="0" applyNumberFormat="1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13" xfId="0" applyFont="1" applyFill="1" applyBorder="1" applyAlignment="1">
      <alignment horizontal="left" vertical="top" wrapText="1"/>
    </xf>
    <xf numFmtId="0" fontId="1" fillId="0" borderId="14" xfId="0" applyFont="1" applyFill="1" applyBorder="1" applyAlignment="1">
      <alignment horizontal="left" vertical="top" wrapText="1"/>
    </xf>
    <xf numFmtId="0" fontId="1" fillId="0" borderId="4" xfId="0" applyFont="1" applyFill="1" applyBorder="1" applyAlignment="1">
      <alignment horizontal="left" vertical="top" wrapText="1"/>
    </xf>
    <xf numFmtId="0" fontId="1" fillId="0" borderId="5" xfId="0" applyFont="1" applyFill="1" applyBorder="1" applyAlignment="1">
      <alignment horizontal="left" vertical="top" wrapText="1"/>
    </xf>
    <xf numFmtId="43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vertical="center" wrapText="1"/>
    </xf>
    <xf numFmtId="0" fontId="1" fillId="0" borderId="4" xfId="0" applyFont="1" applyFill="1" applyBorder="1" applyAlignment="1">
      <alignment vertical="center" wrapText="1"/>
    </xf>
    <xf numFmtId="0" fontId="1" fillId="0" borderId="5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/>
    </xf>
    <xf numFmtId="0" fontId="1" fillId="0" borderId="11" xfId="0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2902CE"/>
      <color rgb="FF93E3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29"/>
  <sheetViews>
    <sheetView tabSelected="1" view="pageBreakPreview" zoomScaleSheetLayoutView="100" workbookViewId="0">
      <selection activeCell="B10" sqref="B10:C11"/>
    </sheetView>
  </sheetViews>
  <sheetFormatPr defaultRowHeight="18.75" x14ac:dyDescent="0.3"/>
  <cols>
    <col min="1" max="1" width="10" style="1" customWidth="1"/>
    <col min="2" max="2" width="37.85546875" style="1" customWidth="1"/>
    <col min="3" max="3" width="50" style="1" customWidth="1"/>
    <col min="4" max="4" width="9.85546875" style="1" customWidth="1"/>
    <col min="5" max="5" width="16.42578125" style="1" customWidth="1"/>
    <col min="6" max="6" width="14.5703125" style="1" customWidth="1"/>
    <col min="7" max="7" width="17.7109375" style="1" customWidth="1"/>
    <col min="8" max="8" width="20.85546875" style="1" customWidth="1"/>
    <col min="9" max="9" width="12.85546875" style="1" customWidth="1"/>
    <col min="10" max="10" width="27.85546875" style="1" customWidth="1"/>
    <col min="11" max="12" width="21" style="1" hidden="1" customWidth="1"/>
    <col min="13" max="13" width="14.5703125" style="1" hidden="1" customWidth="1"/>
    <col min="14" max="14" width="13.42578125" style="1" hidden="1" customWidth="1"/>
    <col min="15" max="15" width="13.140625" style="1" hidden="1" customWidth="1"/>
    <col min="16" max="16" width="0" style="1" hidden="1" customWidth="1"/>
    <col min="17" max="17" width="13.140625" style="1" hidden="1" customWidth="1"/>
    <col min="18" max="20" width="0" style="1" hidden="1" customWidth="1"/>
    <col min="21" max="21" width="13.140625" style="1" hidden="1" customWidth="1"/>
    <col min="22" max="22" width="3.5703125" style="1" customWidth="1"/>
    <col min="23" max="23" width="9.140625" style="1"/>
    <col min="24" max="24" width="9.5703125" style="1" bestFit="1" customWidth="1"/>
    <col min="25" max="25" width="18.5703125" style="1" bestFit="1" customWidth="1"/>
    <col min="26" max="16384" width="9.140625" style="1"/>
  </cols>
  <sheetData>
    <row r="1" spans="1:15" ht="18.75" customHeight="1" x14ac:dyDescent="0.3">
      <c r="F1" s="164" t="s">
        <v>156</v>
      </c>
      <c r="G1" s="164"/>
      <c r="H1" s="164"/>
      <c r="I1" s="164"/>
      <c r="J1" s="164"/>
      <c r="K1" s="3" t="s">
        <v>0</v>
      </c>
    </row>
    <row r="2" spans="1:15" ht="18.75" customHeight="1" x14ac:dyDescent="0.3">
      <c r="F2" s="164" t="s">
        <v>153</v>
      </c>
      <c r="G2" s="164"/>
      <c r="H2" s="164"/>
      <c r="I2" s="164"/>
      <c r="J2" s="164"/>
      <c r="K2" s="3"/>
    </row>
    <row r="3" spans="1:15" ht="18.75" customHeight="1" x14ac:dyDescent="0.3">
      <c r="F3" s="164" t="s">
        <v>154</v>
      </c>
      <c r="G3" s="164"/>
      <c r="H3" s="164"/>
      <c r="I3" s="164"/>
      <c r="J3" s="164"/>
      <c r="K3" s="3"/>
    </row>
    <row r="4" spans="1:15" ht="18.75" customHeight="1" x14ac:dyDescent="0.3">
      <c r="F4" s="164" t="s">
        <v>155</v>
      </c>
      <c r="G4" s="164"/>
      <c r="H4" s="164"/>
      <c r="I4" s="164"/>
      <c r="J4" s="164"/>
      <c r="K4" s="3"/>
    </row>
    <row r="5" spans="1:15" ht="18.75" customHeight="1" x14ac:dyDescent="0.3">
      <c r="F5" s="164" t="s">
        <v>157</v>
      </c>
      <c r="G5" s="164"/>
      <c r="H5" s="164"/>
      <c r="I5" s="164"/>
      <c r="J5" s="164"/>
      <c r="K5" s="3"/>
    </row>
    <row r="6" spans="1:15" ht="18" customHeight="1" x14ac:dyDescent="0.3">
      <c r="G6" s="2"/>
      <c r="H6" s="2"/>
      <c r="I6" s="2"/>
      <c r="J6" s="2"/>
      <c r="K6" s="165" t="s">
        <v>36</v>
      </c>
      <c r="L6" s="165"/>
    </row>
    <row r="7" spans="1:15" x14ac:dyDescent="0.3">
      <c r="A7" s="166" t="s">
        <v>68</v>
      </c>
      <c r="B7" s="166"/>
      <c r="C7" s="166"/>
      <c r="D7" s="166"/>
      <c r="E7" s="166"/>
      <c r="F7" s="166"/>
      <c r="G7" s="166"/>
      <c r="H7" s="166"/>
      <c r="I7" s="166"/>
      <c r="J7" s="166"/>
      <c r="K7" s="166"/>
      <c r="L7" s="166"/>
    </row>
    <row r="8" spans="1:15" x14ac:dyDescent="0.3">
      <c r="A8" s="166" t="s">
        <v>67</v>
      </c>
      <c r="B8" s="166"/>
      <c r="C8" s="166"/>
      <c r="D8" s="166"/>
      <c r="E8" s="166"/>
      <c r="F8" s="166"/>
      <c r="G8" s="166"/>
      <c r="H8" s="166"/>
      <c r="I8" s="166"/>
      <c r="J8" s="166"/>
      <c r="K8" s="166"/>
      <c r="L8" s="166"/>
    </row>
    <row r="9" spans="1:15" x14ac:dyDescent="0.3">
      <c r="A9" s="167" t="s">
        <v>48</v>
      </c>
      <c r="B9" s="167"/>
      <c r="C9" s="167"/>
      <c r="D9" s="167"/>
      <c r="E9" s="167"/>
      <c r="F9" s="167"/>
      <c r="G9" s="167"/>
      <c r="H9" s="167"/>
      <c r="I9" s="167"/>
      <c r="J9" s="167"/>
      <c r="K9" s="167"/>
      <c r="L9" s="167"/>
    </row>
    <row r="10" spans="1:15" ht="45" customHeight="1" x14ac:dyDescent="0.3">
      <c r="A10" s="128" t="s">
        <v>2</v>
      </c>
      <c r="B10" s="93" t="s">
        <v>3</v>
      </c>
      <c r="C10" s="95"/>
      <c r="D10" s="168" t="s">
        <v>17</v>
      </c>
      <c r="E10" s="170" t="s">
        <v>12</v>
      </c>
      <c r="F10" s="171"/>
      <c r="G10" s="151" t="s">
        <v>152</v>
      </c>
      <c r="H10" s="152"/>
      <c r="I10" s="152"/>
      <c r="J10" s="153"/>
      <c r="K10" s="172" t="s">
        <v>4</v>
      </c>
      <c r="L10" s="172" t="s">
        <v>5</v>
      </c>
    </row>
    <row r="11" spans="1:15" ht="61.5" customHeight="1" x14ac:dyDescent="0.3">
      <c r="A11" s="130"/>
      <c r="B11" s="99"/>
      <c r="C11" s="101"/>
      <c r="D11" s="169"/>
      <c r="E11" s="4" t="s">
        <v>14</v>
      </c>
      <c r="F11" s="4" t="s">
        <v>15</v>
      </c>
      <c r="G11" s="4" t="s">
        <v>6</v>
      </c>
      <c r="H11" s="5" t="s">
        <v>7</v>
      </c>
      <c r="I11" s="173" t="s">
        <v>16</v>
      </c>
      <c r="J11" s="174"/>
      <c r="K11" s="172"/>
      <c r="L11" s="172"/>
    </row>
    <row r="12" spans="1:15" x14ac:dyDescent="0.3">
      <c r="A12" s="6">
        <v>1</v>
      </c>
      <c r="B12" s="90">
        <v>2</v>
      </c>
      <c r="C12" s="90"/>
      <c r="D12" s="6">
        <v>3</v>
      </c>
      <c r="E12" s="6">
        <v>4</v>
      </c>
      <c r="F12" s="6">
        <v>5</v>
      </c>
      <c r="G12" s="6">
        <v>6</v>
      </c>
      <c r="H12" s="4">
        <v>7</v>
      </c>
      <c r="I12" s="154">
        <v>8</v>
      </c>
      <c r="J12" s="155"/>
      <c r="K12" s="6">
        <v>9</v>
      </c>
      <c r="L12" s="6">
        <v>10</v>
      </c>
    </row>
    <row r="13" spans="1:15" ht="19.5" customHeight="1" x14ac:dyDescent="0.3">
      <c r="A13" s="135" t="s">
        <v>50</v>
      </c>
      <c r="B13" s="135"/>
      <c r="C13" s="135"/>
      <c r="D13" s="135"/>
      <c r="E13" s="135"/>
      <c r="F13" s="135"/>
      <c r="G13" s="135"/>
      <c r="H13" s="135"/>
      <c r="I13" s="135"/>
      <c r="J13" s="135"/>
      <c r="K13" s="57"/>
      <c r="L13" s="57"/>
    </row>
    <row r="14" spans="1:15" ht="15" customHeight="1" x14ac:dyDescent="0.3">
      <c r="A14" s="90" t="s">
        <v>38</v>
      </c>
      <c r="B14" s="90"/>
      <c r="C14" s="90"/>
      <c r="D14" s="90"/>
      <c r="E14" s="90"/>
      <c r="F14" s="90"/>
      <c r="G14" s="90"/>
      <c r="H14" s="90"/>
      <c r="I14" s="90"/>
      <c r="J14" s="90"/>
      <c r="K14" s="7"/>
      <c r="L14" s="7"/>
    </row>
    <row r="15" spans="1:15" ht="15" customHeight="1" x14ac:dyDescent="0.3">
      <c r="A15" s="90" t="s">
        <v>33</v>
      </c>
      <c r="B15" s="90"/>
      <c r="C15" s="90"/>
      <c r="D15" s="90"/>
      <c r="E15" s="90"/>
      <c r="F15" s="90"/>
      <c r="G15" s="90"/>
      <c r="H15" s="90"/>
      <c r="I15" s="90"/>
      <c r="J15" s="90"/>
      <c r="K15" s="7"/>
      <c r="L15" s="7"/>
    </row>
    <row r="16" spans="1:15" ht="15" customHeight="1" x14ac:dyDescent="0.3">
      <c r="A16" s="119" t="s">
        <v>8</v>
      </c>
      <c r="B16" s="122" t="s">
        <v>118</v>
      </c>
      <c r="C16" s="123"/>
      <c r="D16" s="8">
        <v>2021</v>
      </c>
      <c r="E16" s="128" t="s">
        <v>52</v>
      </c>
      <c r="F16" s="4">
        <v>1</v>
      </c>
      <c r="G16" s="9">
        <f>SUM(H16:J16)</f>
        <v>1000</v>
      </c>
      <c r="H16" s="9">
        <v>0</v>
      </c>
      <c r="I16" s="10"/>
      <c r="J16" s="11">
        <v>1000</v>
      </c>
      <c r="K16" s="129">
        <v>112</v>
      </c>
      <c r="L16" s="120" t="s">
        <v>37</v>
      </c>
      <c r="N16" s="1">
        <f>(2089.25202+0.13886)+3293.248+863.30089+618.73023+38.02+52.44+156.7</f>
        <v>7111.8300000000008</v>
      </c>
      <c r="O16" s="1">
        <f>7111.83-7111.69114</f>
        <v>0.13886000000002241</v>
      </c>
    </row>
    <row r="17" spans="1:15" x14ac:dyDescent="0.3">
      <c r="A17" s="120"/>
      <c r="B17" s="124"/>
      <c r="C17" s="125"/>
      <c r="D17" s="8">
        <v>2022</v>
      </c>
      <c r="E17" s="129"/>
      <c r="F17" s="4">
        <v>0</v>
      </c>
      <c r="G17" s="9">
        <f t="shared" ref="G17:G80" si="0">SUM(H17:J17)</f>
        <v>25</v>
      </c>
      <c r="H17" s="9">
        <v>0</v>
      </c>
      <c r="I17" s="10"/>
      <c r="J17" s="11">
        <v>25</v>
      </c>
      <c r="K17" s="129"/>
      <c r="L17" s="120"/>
    </row>
    <row r="18" spans="1:15" x14ac:dyDescent="0.3">
      <c r="A18" s="120"/>
      <c r="B18" s="124"/>
      <c r="C18" s="125"/>
      <c r="D18" s="8">
        <v>2023</v>
      </c>
      <c r="E18" s="129"/>
      <c r="F18" s="4">
        <v>1</v>
      </c>
      <c r="G18" s="9">
        <f t="shared" si="0"/>
        <v>2048.8000000000002</v>
      </c>
      <c r="H18" s="9">
        <v>0</v>
      </c>
      <c r="I18" s="10"/>
      <c r="J18" s="11">
        <v>2048.8000000000002</v>
      </c>
      <c r="K18" s="129"/>
      <c r="L18" s="120"/>
    </row>
    <row r="19" spans="1:15" x14ac:dyDescent="0.3">
      <c r="A19" s="120"/>
      <c r="B19" s="124"/>
      <c r="C19" s="125"/>
      <c r="D19" s="8">
        <v>2024</v>
      </c>
      <c r="E19" s="129"/>
      <c r="F19" s="4">
        <v>0</v>
      </c>
      <c r="G19" s="9">
        <f>SUM(H19:J19)</f>
        <v>0</v>
      </c>
      <c r="H19" s="9">
        <v>0</v>
      </c>
      <c r="I19" s="10"/>
      <c r="J19" s="11">
        <v>0</v>
      </c>
      <c r="K19" s="129"/>
      <c r="L19" s="120"/>
    </row>
    <row r="20" spans="1:15" x14ac:dyDescent="0.3">
      <c r="A20" s="120"/>
      <c r="B20" s="124"/>
      <c r="C20" s="125"/>
      <c r="D20" s="8">
        <v>2025</v>
      </c>
      <c r="E20" s="129"/>
      <c r="F20" s="4">
        <v>0</v>
      </c>
      <c r="G20" s="9">
        <f>SUM(H20:J20)</f>
        <v>0</v>
      </c>
      <c r="H20" s="9">
        <v>0</v>
      </c>
      <c r="I20" s="10"/>
      <c r="J20" s="11">
        <v>0</v>
      </c>
      <c r="K20" s="129"/>
      <c r="L20" s="120"/>
    </row>
    <row r="21" spans="1:15" x14ac:dyDescent="0.3">
      <c r="A21" s="121"/>
      <c r="B21" s="126"/>
      <c r="C21" s="127"/>
      <c r="D21" s="8">
        <v>2026</v>
      </c>
      <c r="E21" s="130"/>
      <c r="F21" s="4">
        <v>0</v>
      </c>
      <c r="G21" s="9">
        <f>SUM(H21:J21)</f>
        <v>0</v>
      </c>
      <c r="H21" s="9">
        <v>0</v>
      </c>
      <c r="I21" s="10"/>
      <c r="J21" s="11">
        <v>0</v>
      </c>
      <c r="K21" s="129"/>
      <c r="L21" s="120"/>
    </row>
    <row r="22" spans="1:15" ht="15" customHeight="1" x14ac:dyDescent="0.3">
      <c r="A22" s="128" t="s">
        <v>9</v>
      </c>
      <c r="B22" s="122" t="s">
        <v>119</v>
      </c>
      <c r="C22" s="123"/>
      <c r="D22" s="8">
        <v>2021</v>
      </c>
      <c r="E22" s="128" t="s">
        <v>52</v>
      </c>
      <c r="F22" s="4">
        <v>1</v>
      </c>
      <c r="G22" s="9">
        <f t="shared" si="0"/>
        <v>684.5</v>
      </c>
      <c r="H22" s="9">
        <v>0</v>
      </c>
      <c r="I22" s="10"/>
      <c r="J22" s="11">
        <f>1500-1315.5+500</f>
        <v>684.5</v>
      </c>
      <c r="K22" s="129"/>
      <c r="L22" s="120"/>
    </row>
    <row r="23" spans="1:15" x14ac:dyDescent="0.3">
      <c r="A23" s="129"/>
      <c r="B23" s="124"/>
      <c r="C23" s="125"/>
      <c r="D23" s="8">
        <v>2022</v>
      </c>
      <c r="E23" s="129"/>
      <c r="F23" s="4">
        <v>0</v>
      </c>
      <c r="G23" s="9">
        <f t="shared" si="0"/>
        <v>0</v>
      </c>
      <c r="H23" s="9">
        <v>0</v>
      </c>
      <c r="I23" s="10"/>
      <c r="J23" s="11">
        <v>0</v>
      </c>
      <c r="K23" s="129"/>
      <c r="L23" s="120"/>
      <c r="N23" s="12">
        <f>J41+J47+J53+J59</f>
        <v>247.2</v>
      </c>
    </row>
    <row r="24" spans="1:15" x14ac:dyDescent="0.3">
      <c r="A24" s="129"/>
      <c r="B24" s="124"/>
      <c r="C24" s="125"/>
      <c r="D24" s="8">
        <v>2023</v>
      </c>
      <c r="E24" s="129"/>
      <c r="F24" s="4">
        <v>1</v>
      </c>
      <c r="G24" s="9">
        <f t="shared" si="0"/>
        <v>2501.1000000000004</v>
      </c>
      <c r="H24" s="9">
        <v>0</v>
      </c>
      <c r="I24" s="10"/>
      <c r="J24" s="11">
        <f>1867.4+633.7</f>
        <v>2501.1000000000004</v>
      </c>
      <c r="K24" s="129"/>
      <c r="L24" s="120"/>
    </row>
    <row r="25" spans="1:15" ht="15.75" customHeight="1" x14ac:dyDescent="0.3">
      <c r="A25" s="129"/>
      <c r="B25" s="124"/>
      <c r="C25" s="125"/>
      <c r="D25" s="8">
        <v>2024</v>
      </c>
      <c r="E25" s="129"/>
      <c r="F25" s="4">
        <v>0</v>
      </c>
      <c r="G25" s="9">
        <f t="shared" si="0"/>
        <v>0</v>
      </c>
      <c r="H25" s="9">
        <v>0</v>
      </c>
      <c r="I25" s="10"/>
      <c r="J25" s="11">
        <v>0</v>
      </c>
      <c r="K25" s="129"/>
      <c r="L25" s="120"/>
    </row>
    <row r="26" spans="1:15" x14ac:dyDescent="0.3">
      <c r="A26" s="129"/>
      <c r="B26" s="124"/>
      <c r="C26" s="125"/>
      <c r="D26" s="8">
        <v>2025</v>
      </c>
      <c r="E26" s="129"/>
      <c r="F26" s="4">
        <v>0</v>
      </c>
      <c r="G26" s="9">
        <f>SUM(H26:J26)</f>
        <v>0</v>
      </c>
      <c r="H26" s="9">
        <v>0</v>
      </c>
      <c r="I26" s="10"/>
      <c r="J26" s="11">
        <v>0</v>
      </c>
      <c r="K26" s="129"/>
      <c r="L26" s="120"/>
    </row>
    <row r="27" spans="1:15" x14ac:dyDescent="0.3">
      <c r="A27" s="130"/>
      <c r="B27" s="126"/>
      <c r="C27" s="127"/>
      <c r="D27" s="8">
        <v>2026</v>
      </c>
      <c r="E27" s="130"/>
      <c r="F27" s="4">
        <v>0</v>
      </c>
      <c r="G27" s="9">
        <f>SUM(H27:J27)</f>
        <v>0</v>
      </c>
      <c r="H27" s="9">
        <v>0</v>
      </c>
      <c r="I27" s="10"/>
      <c r="J27" s="11">
        <v>0</v>
      </c>
      <c r="K27" s="129"/>
      <c r="L27" s="120"/>
    </row>
    <row r="28" spans="1:15" ht="15" customHeight="1" x14ac:dyDescent="0.3">
      <c r="A28" s="128" t="s">
        <v>10</v>
      </c>
      <c r="B28" s="122" t="s">
        <v>49</v>
      </c>
      <c r="C28" s="123"/>
      <c r="D28" s="8">
        <v>2021</v>
      </c>
      <c r="E28" s="128" t="s">
        <v>52</v>
      </c>
      <c r="F28" s="13">
        <v>1</v>
      </c>
      <c r="G28" s="9">
        <f t="shared" ref="G28:G60" si="1">SUM(H28:J28)</f>
        <v>857.09959000000026</v>
      </c>
      <c r="H28" s="9">
        <v>0</v>
      </c>
      <c r="I28" s="10"/>
      <c r="J28" s="11">
        <f>4669.8-1040.584-1688.12641+0.11-1084.1</f>
        <v>857.09959000000026</v>
      </c>
      <c r="K28" s="129"/>
      <c r="L28" s="120"/>
      <c r="M28" s="1">
        <v>5669.8</v>
      </c>
      <c r="O28" s="12">
        <f>J29+J23+J17+J41+J53+N83+J59</f>
        <v>5522.7879999999996</v>
      </c>
    </row>
    <row r="29" spans="1:15" x14ac:dyDescent="0.3">
      <c r="A29" s="129"/>
      <c r="B29" s="124"/>
      <c r="C29" s="125"/>
      <c r="D29" s="8">
        <v>2022</v>
      </c>
      <c r="E29" s="129"/>
      <c r="F29" s="4">
        <v>1</v>
      </c>
      <c r="G29" s="9">
        <f t="shared" si="1"/>
        <v>2089.3000000000002</v>
      </c>
      <c r="H29" s="9">
        <v>0</v>
      </c>
      <c r="I29" s="10"/>
      <c r="J29" s="11">
        <f>2089.3</f>
        <v>2089.3000000000002</v>
      </c>
      <c r="K29" s="129"/>
      <c r="L29" s="120"/>
    </row>
    <row r="30" spans="1:15" x14ac:dyDescent="0.3">
      <c r="A30" s="129"/>
      <c r="B30" s="124"/>
      <c r="C30" s="125"/>
      <c r="D30" s="8">
        <v>2023</v>
      </c>
      <c r="E30" s="129"/>
      <c r="F30" s="4">
        <v>0</v>
      </c>
      <c r="G30" s="9">
        <f t="shared" si="1"/>
        <v>0</v>
      </c>
      <c r="H30" s="9">
        <v>0</v>
      </c>
      <c r="I30" s="10"/>
      <c r="J30" s="11">
        <v>0</v>
      </c>
      <c r="K30" s="129"/>
      <c r="L30" s="120"/>
      <c r="O30" s="12">
        <f>N16-O28</f>
        <v>1589.0420000000013</v>
      </c>
    </row>
    <row r="31" spans="1:15" ht="16.5" customHeight="1" x14ac:dyDescent="0.3">
      <c r="A31" s="129"/>
      <c r="B31" s="124"/>
      <c r="C31" s="125"/>
      <c r="D31" s="8">
        <v>2024</v>
      </c>
      <c r="E31" s="129"/>
      <c r="F31" s="4">
        <v>0</v>
      </c>
      <c r="G31" s="9">
        <f>SUM(H31:J31)</f>
        <v>0</v>
      </c>
      <c r="H31" s="9">
        <v>0</v>
      </c>
      <c r="I31" s="10"/>
      <c r="J31" s="11">
        <v>0</v>
      </c>
      <c r="K31" s="129"/>
      <c r="L31" s="120"/>
    </row>
    <row r="32" spans="1:15" x14ac:dyDescent="0.3">
      <c r="A32" s="129"/>
      <c r="B32" s="124"/>
      <c r="C32" s="125"/>
      <c r="D32" s="8">
        <v>2025</v>
      </c>
      <c r="E32" s="129"/>
      <c r="F32" s="4">
        <v>0</v>
      </c>
      <c r="G32" s="9">
        <f>SUM(H32:J32)</f>
        <v>0</v>
      </c>
      <c r="H32" s="9">
        <v>0</v>
      </c>
      <c r="I32" s="10"/>
      <c r="J32" s="11">
        <v>0</v>
      </c>
      <c r="K32" s="129"/>
      <c r="L32" s="120"/>
    </row>
    <row r="33" spans="1:15" x14ac:dyDescent="0.3">
      <c r="A33" s="130"/>
      <c r="B33" s="126"/>
      <c r="C33" s="127"/>
      <c r="D33" s="8">
        <v>2026</v>
      </c>
      <c r="E33" s="130"/>
      <c r="F33" s="4">
        <v>0</v>
      </c>
      <c r="G33" s="9">
        <f>SUM(H33:J33)</f>
        <v>0</v>
      </c>
      <c r="H33" s="9">
        <v>0</v>
      </c>
      <c r="I33" s="10"/>
      <c r="J33" s="11">
        <v>0</v>
      </c>
      <c r="K33" s="129"/>
      <c r="L33" s="120"/>
    </row>
    <row r="34" spans="1:15" ht="15" customHeight="1" x14ac:dyDescent="0.3">
      <c r="A34" s="119" t="s">
        <v>69</v>
      </c>
      <c r="B34" s="122" t="s">
        <v>89</v>
      </c>
      <c r="C34" s="123"/>
      <c r="D34" s="8">
        <v>2021</v>
      </c>
      <c r="E34" s="128" t="s">
        <v>52</v>
      </c>
      <c r="F34" s="13">
        <v>1</v>
      </c>
      <c r="G34" s="9">
        <f t="shared" ref="G34:G36" si="2">SUM(H34:J34)</f>
        <v>1000</v>
      </c>
      <c r="H34" s="9">
        <v>0</v>
      </c>
      <c r="I34" s="10"/>
      <c r="J34" s="11">
        <v>1000</v>
      </c>
      <c r="K34" s="129"/>
      <c r="L34" s="120"/>
    </row>
    <row r="35" spans="1:15" x14ac:dyDescent="0.3">
      <c r="A35" s="120"/>
      <c r="B35" s="124"/>
      <c r="C35" s="125"/>
      <c r="D35" s="8">
        <v>2022</v>
      </c>
      <c r="E35" s="129"/>
      <c r="F35" s="4">
        <v>1</v>
      </c>
      <c r="G35" s="9">
        <f t="shared" si="2"/>
        <v>8486.2999999999993</v>
      </c>
      <c r="H35" s="9">
        <v>0</v>
      </c>
      <c r="I35" s="10"/>
      <c r="J35" s="11">
        <v>8486.2999999999993</v>
      </c>
      <c r="K35" s="129"/>
      <c r="L35" s="120"/>
    </row>
    <row r="36" spans="1:15" x14ac:dyDescent="0.3">
      <c r="A36" s="120"/>
      <c r="B36" s="124"/>
      <c r="C36" s="125"/>
      <c r="D36" s="8">
        <v>2023</v>
      </c>
      <c r="E36" s="129"/>
      <c r="F36" s="4">
        <v>1</v>
      </c>
      <c r="G36" s="9">
        <f t="shared" si="2"/>
        <v>2229.5</v>
      </c>
      <c r="H36" s="9">
        <v>0</v>
      </c>
      <c r="I36" s="10"/>
      <c r="J36" s="11">
        <f>2212.8+16.7</f>
        <v>2229.5</v>
      </c>
      <c r="K36" s="129"/>
      <c r="L36" s="120"/>
      <c r="M36" s="12"/>
    </row>
    <row r="37" spans="1:15" x14ac:dyDescent="0.3">
      <c r="A37" s="120"/>
      <c r="B37" s="124"/>
      <c r="C37" s="125"/>
      <c r="D37" s="8">
        <v>2024</v>
      </c>
      <c r="E37" s="129"/>
      <c r="F37" s="4">
        <v>0</v>
      </c>
      <c r="G37" s="9">
        <f>SUM(H37:J37)</f>
        <v>0</v>
      </c>
      <c r="H37" s="9">
        <v>0</v>
      </c>
      <c r="I37" s="10"/>
      <c r="J37" s="11">
        <v>0</v>
      </c>
      <c r="K37" s="129"/>
      <c r="L37" s="120"/>
    </row>
    <row r="38" spans="1:15" x14ac:dyDescent="0.3">
      <c r="A38" s="120"/>
      <c r="B38" s="124"/>
      <c r="C38" s="125"/>
      <c r="D38" s="8">
        <v>2025</v>
      </c>
      <c r="E38" s="129"/>
      <c r="F38" s="4">
        <v>0</v>
      </c>
      <c r="G38" s="9">
        <f>SUM(H38:J38)</f>
        <v>0</v>
      </c>
      <c r="H38" s="9">
        <v>0</v>
      </c>
      <c r="I38" s="10"/>
      <c r="J38" s="11">
        <v>0</v>
      </c>
      <c r="K38" s="129"/>
      <c r="L38" s="120"/>
    </row>
    <row r="39" spans="1:15" x14ac:dyDescent="0.3">
      <c r="A39" s="121"/>
      <c r="B39" s="126"/>
      <c r="C39" s="127"/>
      <c r="D39" s="8">
        <v>2026</v>
      </c>
      <c r="E39" s="130"/>
      <c r="F39" s="4">
        <v>0</v>
      </c>
      <c r="G39" s="9">
        <f>SUM(H39:J39)</f>
        <v>0</v>
      </c>
      <c r="H39" s="9">
        <v>0</v>
      </c>
      <c r="I39" s="10"/>
      <c r="J39" s="11">
        <v>0</v>
      </c>
      <c r="K39" s="129"/>
      <c r="L39" s="120"/>
    </row>
    <row r="40" spans="1:15" ht="15" customHeight="1" x14ac:dyDescent="0.3">
      <c r="A40" s="119" t="s">
        <v>54</v>
      </c>
      <c r="B40" s="122" t="s">
        <v>78</v>
      </c>
      <c r="C40" s="123"/>
      <c r="D40" s="8">
        <v>2021</v>
      </c>
      <c r="E40" s="128" t="s">
        <v>52</v>
      </c>
      <c r="F40" s="13">
        <v>0</v>
      </c>
      <c r="G40" s="9">
        <f t="shared" ref="G40:G42" si="3">SUM(H40:J40)</f>
        <v>0</v>
      </c>
      <c r="H40" s="9">
        <v>0</v>
      </c>
      <c r="I40" s="10"/>
      <c r="J40" s="11"/>
      <c r="K40" s="129"/>
      <c r="L40" s="120"/>
    </row>
    <row r="41" spans="1:15" x14ac:dyDescent="0.3">
      <c r="A41" s="120"/>
      <c r="B41" s="124"/>
      <c r="C41" s="125"/>
      <c r="D41" s="8">
        <v>2022</v>
      </c>
      <c r="E41" s="129"/>
      <c r="F41" s="4">
        <v>1</v>
      </c>
      <c r="G41" s="9">
        <f t="shared" si="3"/>
        <v>24.72</v>
      </c>
      <c r="H41" s="9">
        <v>0</v>
      </c>
      <c r="I41" s="10"/>
      <c r="J41" s="11">
        <f>24.72</f>
        <v>24.72</v>
      </c>
      <c r="K41" s="129"/>
      <c r="L41" s="120"/>
      <c r="M41" s="1" t="s">
        <v>88</v>
      </c>
      <c r="N41" s="12">
        <f>J41+J47</f>
        <v>156.68</v>
      </c>
      <c r="O41" s="1" t="s">
        <v>82</v>
      </c>
    </row>
    <row r="42" spans="1:15" x14ac:dyDescent="0.3">
      <c r="A42" s="120"/>
      <c r="B42" s="124"/>
      <c r="C42" s="125"/>
      <c r="D42" s="8">
        <v>2023</v>
      </c>
      <c r="E42" s="129"/>
      <c r="F42" s="4">
        <v>0</v>
      </c>
      <c r="G42" s="9">
        <f t="shared" si="3"/>
        <v>0</v>
      </c>
      <c r="H42" s="9">
        <v>0</v>
      </c>
      <c r="I42" s="10"/>
      <c r="J42" s="11">
        <v>0</v>
      </c>
      <c r="K42" s="129"/>
      <c r="L42" s="120"/>
    </row>
    <row r="43" spans="1:15" x14ac:dyDescent="0.3">
      <c r="A43" s="120"/>
      <c r="B43" s="124"/>
      <c r="C43" s="125"/>
      <c r="D43" s="8">
        <v>2024</v>
      </c>
      <c r="E43" s="129"/>
      <c r="F43" s="4">
        <v>0</v>
      </c>
      <c r="G43" s="9">
        <f>SUM(H43:J43)</f>
        <v>0</v>
      </c>
      <c r="H43" s="9">
        <v>0</v>
      </c>
      <c r="I43" s="10"/>
      <c r="J43" s="11">
        <v>0</v>
      </c>
      <c r="K43" s="129"/>
      <c r="L43" s="120"/>
    </row>
    <row r="44" spans="1:15" x14ac:dyDescent="0.3">
      <c r="A44" s="120"/>
      <c r="B44" s="124"/>
      <c r="C44" s="125"/>
      <c r="D44" s="8">
        <v>2025</v>
      </c>
      <c r="E44" s="129"/>
      <c r="F44" s="4">
        <v>0</v>
      </c>
      <c r="G44" s="9">
        <f>SUM(H44:J44)</f>
        <v>0</v>
      </c>
      <c r="H44" s="9">
        <v>0</v>
      </c>
      <c r="I44" s="10"/>
      <c r="J44" s="11">
        <v>0</v>
      </c>
      <c r="K44" s="129"/>
      <c r="L44" s="120"/>
    </row>
    <row r="45" spans="1:15" x14ac:dyDescent="0.3">
      <c r="A45" s="121"/>
      <c r="B45" s="126"/>
      <c r="C45" s="127"/>
      <c r="D45" s="8">
        <v>2026</v>
      </c>
      <c r="E45" s="130"/>
      <c r="F45" s="4">
        <v>0</v>
      </c>
      <c r="G45" s="9">
        <f>SUM(H45:J45)</f>
        <v>0</v>
      </c>
      <c r="H45" s="9">
        <v>0</v>
      </c>
      <c r="I45" s="10"/>
      <c r="J45" s="11">
        <v>0</v>
      </c>
      <c r="K45" s="129"/>
      <c r="L45" s="120"/>
    </row>
    <row r="46" spans="1:15" ht="15" customHeight="1" x14ac:dyDescent="0.3">
      <c r="A46" s="119" t="s">
        <v>70</v>
      </c>
      <c r="B46" s="122" t="s">
        <v>79</v>
      </c>
      <c r="C46" s="123"/>
      <c r="D46" s="8">
        <v>2021</v>
      </c>
      <c r="E46" s="128" t="s">
        <v>52</v>
      </c>
      <c r="F46" s="13">
        <v>0</v>
      </c>
      <c r="G46" s="9">
        <f t="shared" ref="G46:G48" si="4">SUM(H46:J46)</f>
        <v>0</v>
      </c>
      <c r="H46" s="9">
        <v>0</v>
      </c>
      <c r="I46" s="10"/>
      <c r="J46" s="11"/>
      <c r="K46" s="129"/>
      <c r="L46" s="120"/>
      <c r="M46" s="14"/>
    </row>
    <row r="47" spans="1:15" x14ac:dyDescent="0.3">
      <c r="A47" s="120"/>
      <c r="B47" s="124"/>
      <c r="C47" s="125"/>
      <c r="D47" s="8">
        <v>2022</v>
      </c>
      <c r="E47" s="129"/>
      <c r="F47" s="4">
        <v>1</v>
      </c>
      <c r="G47" s="9">
        <f t="shared" si="4"/>
        <v>131.96</v>
      </c>
      <c r="H47" s="9">
        <v>0</v>
      </c>
      <c r="I47" s="10"/>
      <c r="J47" s="11">
        <v>131.96</v>
      </c>
      <c r="K47" s="129"/>
      <c r="L47" s="120"/>
    </row>
    <row r="48" spans="1:15" x14ac:dyDescent="0.3">
      <c r="A48" s="120"/>
      <c r="B48" s="124"/>
      <c r="C48" s="125"/>
      <c r="D48" s="8">
        <v>2023</v>
      </c>
      <c r="E48" s="129"/>
      <c r="F48" s="4">
        <v>0</v>
      </c>
      <c r="G48" s="9">
        <f t="shared" si="4"/>
        <v>0</v>
      </c>
      <c r="H48" s="9">
        <v>0</v>
      </c>
      <c r="I48" s="10"/>
      <c r="J48" s="11">
        <v>0</v>
      </c>
      <c r="K48" s="129"/>
      <c r="L48" s="120"/>
    </row>
    <row r="49" spans="1:15" x14ac:dyDescent="0.3">
      <c r="A49" s="120"/>
      <c r="B49" s="124"/>
      <c r="C49" s="125"/>
      <c r="D49" s="8">
        <v>2024</v>
      </c>
      <c r="E49" s="129"/>
      <c r="F49" s="4">
        <v>0</v>
      </c>
      <c r="G49" s="9">
        <f>SUM(H49:J49)</f>
        <v>0</v>
      </c>
      <c r="H49" s="9">
        <v>0</v>
      </c>
      <c r="I49" s="10"/>
      <c r="J49" s="11">
        <v>0</v>
      </c>
      <c r="K49" s="129"/>
      <c r="L49" s="120"/>
    </row>
    <row r="50" spans="1:15" x14ac:dyDescent="0.3">
      <c r="A50" s="120"/>
      <c r="B50" s="124"/>
      <c r="C50" s="125"/>
      <c r="D50" s="8">
        <v>2025</v>
      </c>
      <c r="E50" s="129"/>
      <c r="F50" s="4">
        <v>0</v>
      </c>
      <c r="G50" s="9">
        <f>SUM(H50:J50)</f>
        <v>0</v>
      </c>
      <c r="H50" s="9">
        <v>0</v>
      </c>
      <c r="I50" s="10"/>
      <c r="J50" s="11">
        <v>0</v>
      </c>
      <c r="K50" s="129"/>
      <c r="L50" s="120"/>
    </row>
    <row r="51" spans="1:15" x14ac:dyDescent="0.3">
      <c r="A51" s="121"/>
      <c r="B51" s="126"/>
      <c r="C51" s="127"/>
      <c r="D51" s="8">
        <v>2026</v>
      </c>
      <c r="E51" s="130"/>
      <c r="F51" s="4">
        <v>0</v>
      </c>
      <c r="G51" s="9">
        <f>SUM(H51:J51)</f>
        <v>0</v>
      </c>
      <c r="H51" s="9">
        <v>0</v>
      </c>
      <c r="I51" s="10"/>
      <c r="J51" s="11">
        <v>0</v>
      </c>
      <c r="K51" s="129"/>
      <c r="L51" s="120"/>
    </row>
    <row r="52" spans="1:15" ht="15" customHeight="1" x14ac:dyDescent="0.3">
      <c r="A52" s="119" t="s">
        <v>71</v>
      </c>
      <c r="B52" s="122" t="s">
        <v>72</v>
      </c>
      <c r="C52" s="123"/>
      <c r="D52" s="8">
        <v>2021</v>
      </c>
      <c r="E52" s="128" t="s">
        <v>52</v>
      </c>
      <c r="F52" s="13">
        <v>0</v>
      </c>
      <c r="G52" s="9">
        <f t="shared" ref="G52:G54" si="5">SUM(H52:J52)</f>
        <v>0</v>
      </c>
      <c r="H52" s="9">
        <v>0</v>
      </c>
      <c r="I52" s="10"/>
      <c r="J52" s="11"/>
      <c r="K52" s="129"/>
      <c r="L52" s="120"/>
    </row>
    <row r="53" spans="1:15" x14ac:dyDescent="0.3">
      <c r="A53" s="120"/>
      <c r="B53" s="124"/>
      <c r="C53" s="125"/>
      <c r="D53" s="8">
        <v>2022</v>
      </c>
      <c r="E53" s="129"/>
      <c r="F53" s="4">
        <v>1</v>
      </c>
      <c r="G53" s="9">
        <f t="shared" si="5"/>
        <v>52.48</v>
      </c>
      <c r="H53" s="9">
        <v>0</v>
      </c>
      <c r="I53" s="10"/>
      <c r="J53" s="11">
        <v>52.48</v>
      </c>
      <c r="K53" s="129"/>
      <c r="L53" s="120"/>
      <c r="N53" s="1" t="s">
        <v>81</v>
      </c>
    </row>
    <row r="54" spans="1:15" x14ac:dyDescent="0.3">
      <c r="A54" s="120"/>
      <c r="B54" s="124"/>
      <c r="C54" s="125"/>
      <c r="D54" s="8">
        <v>2023</v>
      </c>
      <c r="E54" s="129"/>
      <c r="F54" s="4">
        <v>0</v>
      </c>
      <c r="G54" s="9">
        <f t="shared" si="5"/>
        <v>0</v>
      </c>
      <c r="H54" s="9">
        <v>0</v>
      </c>
      <c r="I54" s="10"/>
      <c r="J54" s="11">
        <v>0</v>
      </c>
      <c r="K54" s="129"/>
      <c r="L54" s="120"/>
      <c r="O54" s="12">
        <f>J23+J29+J35+J41+J53+J59+J78+G83</f>
        <v>29763.54</v>
      </c>
    </row>
    <row r="55" spans="1:15" x14ac:dyDescent="0.3">
      <c r="A55" s="120"/>
      <c r="B55" s="124"/>
      <c r="C55" s="125"/>
      <c r="D55" s="8">
        <v>2024</v>
      </c>
      <c r="E55" s="129"/>
      <c r="F55" s="4">
        <v>0</v>
      </c>
      <c r="G55" s="9">
        <f>SUM(H55:J55)</f>
        <v>0</v>
      </c>
      <c r="H55" s="9">
        <v>0</v>
      </c>
      <c r="I55" s="10"/>
      <c r="J55" s="11">
        <v>0</v>
      </c>
      <c r="K55" s="129"/>
      <c r="L55" s="120"/>
    </row>
    <row r="56" spans="1:15" x14ac:dyDescent="0.3">
      <c r="A56" s="120"/>
      <c r="B56" s="124"/>
      <c r="C56" s="125"/>
      <c r="D56" s="8">
        <v>2025</v>
      </c>
      <c r="E56" s="129"/>
      <c r="F56" s="4">
        <v>0</v>
      </c>
      <c r="G56" s="9">
        <f>SUM(H56:J56)</f>
        <v>0</v>
      </c>
      <c r="H56" s="9">
        <v>0</v>
      </c>
      <c r="I56" s="10"/>
      <c r="J56" s="11">
        <v>0</v>
      </c>
      <c r="K56" s="129"/>
      <c r="L56" s="120"/>
    </row>
    <row r="57" spans="1:15" x14ac:dyDescent="0.3">
      <c r="A57" s="121"/>
      <c r="B57" s="126"/>
      <c r="C57" s="127"/>
      <c r="D57" s="8">
        <v>2026</v>
      </c>
      <c r="E57" s="130"/>
      <c r="F57" s="4">
        <v>0</v>
      </c>
      <c r="G57" s="9">
        <f>SUM(H57:J57)</f>
        <v>0</v>
      </c>
      <c r="H57" s="9">
        <v>0</v>
      </c>
      <c r="I57" s="10"/>
      <c r="J57" s="11">
        <v>0</v>
      </c>
      <c r="K57" s="129"/>
      <c r="L57" s="120"/>
    </row>
    <row r="58" spans="1:15" ht="15" customHeight="1" x14ac:dyDescent="0.3">
      <c r="A58" s="119" t="s">
        <v>77</v>
      </c>
      <c r="B58" s="122" t="s">
        <v>76</v>
      </c>
      <c r="C58" s="123"/>
      <c r="D58" s="8">
        <v>2021</v>
      </c>
      <c r="E58" s="128" t="s">
        <v>52</v>
      </c>
      <c r="F58" s="13">
        <v>0</v>
      </c>
      <c r="G58" s="9">
        <f t="shared" si="1"/>
        <v>0</v>
      </c>
      <c r="H58" s="9">
        <v>0</v>
      </c>
      <c r="I58" s="10"/>
      <c r="J58" s="11"/>
      <c r="K58" s="129"/>
      <c r="L58" s="120"/>
    </row>
    <row r="59" spans="1:15" x14ac:dyDescent="0.3">
      <c r="A59" s="120"/>
      <c r="B59" s="124"/>
      <c r="C59" s="125"/>
      <c r="D59" s="8">
        <v>2022</v>
      </c>
      <c r="E59" s="129"/>
      <c r="F59" s="4">
        <v>1</v>
      </c>
      <c r="G59" s="9">
        <f t="shared" si="1"/>
        <v>38.04</v>
      </c>
      <c r="H59" s="9">
        <v>0</v>
      </c>
      <c r="I59" s="10"/>
      <c r="J59" s="11">
        <v>38.04</v>
      </c>
      <c r="K59" s="129"/>
      <c r="L59" s="120"/>
      <c r="N59" s="1" t="s">
        <v>80</v>
      </c>
    </row>
    <row r="60" spans="1:15" x14ac:dyDescent="0.3">
      <c r="A60" s="120"/>
      <c r="B60" s="124"/>
      <c r="C60" s="125"/>
      <c r="D60" s="8">
        <v>2023</v>
      </c>
      <c r="E60" s="129"/>
      <c r="F60" s="4">
        <v>0</v>
      </c>
      <c r="G60" s="9">
        <f t="shared" si="1"/>
        <v>0</v>
      </c>
      <c r="H60" s="9">
        <v>0</v>
      </c>
      <c r="I60" s="10"/>
      <c r="J60" s="11">
        <v>0</v>
      </c>
      <c r="K60" s="129"/>
      <c r="L60" s="120"/>
    </row>
    <row r="61" spans="1:15" x14ac:dyDescent="0.3">
      <c r="A61" s="120"/>
      <c r="B61" s="124"/>
      <c r="C61" s="125"/>
      <c r="D61" s="8">
        <v>2024</v>
      </c>
      <c r="E61" s="129"/>
      <c r="F61" s="4">
        <v>0</v>
      </c>
      <c r="G61" s="9">
        <f>SUM(H61:J61)</f>
        <v>0</v>
      </c>
      <c r="H61" s="9">
        <v>0</v>
      </c>
      <c r="I61" s="10"/>
      <c r="J61" s="11">
        <v>0</v>
      </c>
      <c r="K61" s="15"/>
      <c r="L61" s="16"/>
    </row>
    <row r="62" spans="1:15" x14ac:dyDescent="0.3">
      <c r="A62" s="120"/>
      <c r="B62" s="124"/>
      <c r="C62" s="125"/>
      <c r="D62" s="8">
        <v>2025</v>
      </c>
      <c r="E62" s="129"/>
      <c r="F62" s="4">
        <v>0</v>
      </c>
      <c r="G62" s="9">
        <f>SUM(H62:J62)</f>
        <v>0</v>
      </c>
      <c r="H62" s="9">
        <v>0</v>
      </c>
      <c r="I62" s="10"/>
      <c r="J62" s="11">
        <v>0</v>
      </c>
      <c r="K62" s="15"/>
      <c r="L62" s="16"/>
    </row>
    <row r="63" spans="1:15" x14ac:dyDescent="0.3">
      <c r="A63" s="121"/>
      <c r="B63" s="126"/>
      <c r="C63" s="127"/>
      <c r="D63" s="8">
        <v>2026</v>
      </c>
      <c r="E63" s="130"/>
      <c r="F63" s="4">
        <v>0</v>
      </c>
      <c r="G63" s="9">
        <f>SUM(H63:J63)</f>
        <v>0</v>
      </c>
      <c r="H63" s="9">
        <v>0</v>
      </c>
      <c r="I63" s="10"/>
      <c r="J63" s="11">
        <v>0</v>
      </c>
      <c r="K63" s="15"/>
      <c r="L63" s="16"/>
    </row>
    <row r="64" spans="1:15" ht="15" customHeight="1" x14ac:dyDescent="0.3">
      <c r="A64" s="119" t="s">
        <v>116</v>
      </c>
      <c r="B64" s="122" t="s">
        <v>117</v>
      </c>
      <c r="C64" s="123"/>
      <c r="D64" s="8">
        <v>2021</v>
      </c>
      <c r="E64" s="128" t="s">
        <v>52</v>
      </c>
      <c r="F64" s="13">
        <v>0</v>
      </c>
      <c r="G64" s="9">
        <f t="shared" ref="G64:G66" si="6">SUM(H64:J64)</f>
        <v>0</v>
      </c>
      <c r="H64" s="9">
        <v>0</v>
      </c>
      <c r="I64" s="10"/>
      <c r="J64" s="11"/>
      <c r="K64" s="15"/>
      <c r="L64" s="16"/>
    </row>
    <row r="65" spans="1:14" x14ac:dyDescent="0.3">
      <c r="A65" s="120"/>
      <c r="B65" s="124"/>
      <c r="C65" s="125"/>
      <c r="D65" s="8">
        <v>2022</v>
      </c>
      <c r="E65" s="129"/>
      <c r="F65" s="4">
        <v>0</v>
      </c>
      <c r="G65" s="9">
        <f t="shared" si="6"/>
        <v>0</v>
      </c>
      <c r="H65" s="9">
        <v>0</v>
      </c>
      <c r="I65" s="10"/>
      <c r="J65" s="11">
        <v>0</v>
      </c>
      <c r="K65" s="15"/>
      <c r="L65" s="16"/>
      <c r="N65" s="1" t="s">
        <v>80</v>
      </c>
    </row>
    <row r="66" spans="1:14" x14ac:dyDescent="0.3">
      <c r="A66" s="120"/>
      <c r="B66" s="124"/>
      <c r="C66" s="125"/>
      <c r="D66" s="8">
        <v>2023</v>
      </c>
      <c r="E66" s="129"/>
      <c r="F66" s="4">
        <v>1</v>
      </c>
      <c r="G66" s="9">
        <f t="shared" si="6"/>
        <v>570.59999999999991</v>
      </c>
      <c r="H66" s="9">
        <v>0</v>
      </c>
      <c r="I66" s="10"/>
      <c r="J66" s="11">
        <f>570.58328+0.01672</f>
        <v>570.59999999999991</v>
      </c>
      <c r="K66" s="15"/>
      <c r="L66" s="16"/>
    </row>
    <row r="67" spans="1:14" x14ac:dyDescent="0.3">
      <c r="A67" s="120"/>
      <c r="B67" s="124"/>
      <c r="C67" s="125"/>
      <c r="D67" s="8">
        <v>2024</v>
      </c>
      <c r="E67" s="129"/>
      <c r="F67" s="4">
        <v>0</v>
      </c>
      <c r="G67" s="9">
        <f>SUM(H67:J67)</f>
        <v>0</v>
      </c>
      <c r="H67" s="9">
        <v>0</v>
      </c>
      <c r="I67" s="10"/>
      <c r="J67" s="11">
        <v>0</v>
      </c>
      <c r="K67" s="15"/>
      <c r="L67" s="16"/>
    </row>
    <row r="68" spans="1:14" x14ac:dyDescent="0.3">
      <c r="A68" s="120"/>
      <c r="B68" s="124"/>
      <c r="C68" s="125"/>
      <c r="D68" s="8">
        <v>2025</v>
      </c>
      <c r="E68" s="129"/>
      <c r="F68" s="4">
        <v>0</v>
      </c>
      <c r="G68" s="9">
        <f>SUM(H68:J68)</f>
        <v>0</v>
      </c>
      <c r="H68" s="9">
        <v>0</v>
      </c>
      <c r="I68" s="10"/>
      <c r="J68" s="11">
        <v>0</v>
      </c>
      <c r="K68" s="15"/>
      <c r="L68" s="16"/>
    </row>
    <row r="69" spans="1:14" x14ac:dyDescent="0.3">
      <c r="A69" s="121"/>
      <c r="B69" s="126"/>
      <c r="C69" s="127"/>
      <c r="D69" s="8">
        <v>2026</v>
      </c>
      <c r="E69" s="130"/>
      <c r="F69" s="4">
        <v>0</v>
      </c>
      <c r="G69" s="9">
        <f>SUM(H69:J69)</f>
        <v>0</v>
      </c>
      <c r="H69" s="9">
        <v>0</v>
      </c>
      <c r="I69" s="10"/>
      <c r="J69" s="11">
        <v>0</v>
      </c>
      <c r="K69" s="15"/>
      <c r="L69" s="16"/>
    </row>
    <row r="70" spans="1:14" ht="15.75" customHeight="1" x14ac:dyDescent="0.3">
      <c r="A70" s="93" t="s">
        <v>83</v>
      </c>
      <c r="B70" s="94"/>
      <c r="C70" s="95"/>
      <c r="D70" s="8">
        <v>2021</v>
      </c>
      <c r="E70" s="13"/>
      <c r="F70" s="17">
        <f t="shared" ref="F70:F75" si="7">F16+F22+F28+F34+F40+F46+F52+F58+F64</f>
        <v>4</v>
      </c>
      <c r="G70" s="18">
        <f>G16+G22+G28+G34+G40+G46+G52+G58</f>
        <v>3541.5995900000003</v>
      </c>
      <c r="H70" s="18">
        <f>H16+H22+H28+H34+H40+H46+H52+H58</f>
        <v>0</v>
      </c>
      <c r="I70" s="91">
        <f>J16+J22+J28+J34+J40+J46+J52+J58</f>
        <v>3541.5995900000003</v>
      </c>
      <c r="J70" s="92"/>
      <c r="K70" s="18">
        <v>112</v>
      </c>
      <c r="L70" s="19" t="s">
        <v>37</v>
      </c>
      <c r="M70" s="14"/>
    </row>
    <row r="71" spans="1:14" ht="15.75" customHeight="1" x14ac:dyDescent="0.3">
      <c r="A71" s="96"/>
      <c r="B71" s="97"/>
      <c r="C71" s="98"/>
      <c r="D71" s="8">
        <v>2022</v>
      </c>
      <c r="E71" s="13"/>
      <c r="F71" s="17">
        <f t="shared" si="7"/>
        <v>6</v>
      </c>
      <c r="G71" s="18">
        <f>G17+G23+G29+G35+G41+G47+G53+G59</f>
        <v>10847.799999999997</v>
      </c>
      <c r="H71" s="18">
        <f>H16+H22+H28+H34+H40+H46+H52+H58</f>
        <v>0</v>
      </c>
      <c r="I71" s="91">
        <f>J17+J23+J29+J35+J41+J47+J53+J59</f>
        <v>10847.799999999997</v>
      </c>
      <c r="J71" s="92"/>
      <c r="K71" s="18">
        <v>112</v>
      </c>
      <c r="L71" s="19" t="s">
        <v>37</v>
      </c>
      <c r="M71" s="14"/>
    </row>
    <row r="72" spans="1:14" ht="15.75" customHeight="1" x14ac:dyDescent="0.3">
      <c r="A72" s="96"/>
      <c r="B72" s="97"/>
      <c r="C72" s="98"/>
      <c r="D72" s="8">
        <v>2023</v>
      </c>
      <c r="E72" s="13"/>
      <c r="F72" s="17">
        <f t="shared" si="7"/>
        <v>4</v>
      </c>
      <c r="G72" s="18">
        <f>H72+I72</f>
        <v>7350</v>
      </c>
      <c r="H72" s="18">
        <f>H16+H22+H28+H34+H40+H46+H52+H58</f>
        <v>0</v>
      </c>
      <c r="I72" s="91">
        <f>J60+J54+J48+J42+J36+J30+J24+J18+J66</f>
        <v>7350</v>
      </c>
      <c r="J72" s="92"/>
      <c r="K72" s="18">
        <v>112</v>
      </c>
      <c r="L72" s="19" t="s">
        <v>37</v>
      </c>
      <c r="M72" s="14"/>
    </row>
    <row r="73" spans="1:14" ht="15.75" customHeight="1" x14ac:dyDescent="0.3">
      <c r="A73" s="96"/>
      <c r="B73" s="97"/>
      <c r="C73" s="98"/>
      <c r="D73" s="8">
        <v>2024</v>
      </c>
      <c r="E73" s="13"/>
      <c r="F73" s="17">
        <f t="shared" si="7"/>
        <v>0</v>
      </c>
      <c r="G73" s="18">
        <f>H73+J73</f>
        <v>0</v>
      </c>
      <c r="H73" s="18">
        <f>H19+H25+H31+H37+H43+H49+H55+H61+H67</f>
        <v>0</v>
      </c>
      <c r="I73" s="43"/>
      <c r="J73" s="44">
        <f>J67</f>
        <v>0</v>
      </c>
      <c r="K73" s="18"/>
      <c r="L73" s="19"/>
      <c r="M73" s="14"/>
    </row>
    <row r="74" spans="1:14" ht="15.75" customHeight="1" x14ac:dyDescent="0.3">
      <c r="A74" s="96"/>
      <c r="B74" s="97"/>
      <c r="C74" s="98"/>
      <c r="D74" s="8">
        <v>2025</v>
      </c>
      <c r="E74" s="13"/>
      <c r="F74" s="17">
        <f t="shared" si="7"/>
        <v>0</v>
      </c>
      <c r="G74" s="18">
        <f>H74+I74</f>
        <v>0</v>
      </c>
      <c r="H74" s="18">
        <f>H20+H26+H32+H38+H44+H50+H56+H62+H68</f>
        <v>0</v>
      </c>
      <c r="I74" s="91">
        <f>J20+J26+J32+J38+J44+J50+J56+J62+J68</f>
        <v>0</v>
      </c>
      <c r="J74" s="92"/>
      <c r="K74" s="18">
        <v>112</v>
      </c>
      <c r="L74" s="19" t="s">
        <v>37</v>
      </c>
      <c r="M74" s="14"/>
    </row>
    <row r="75" spans="1:14" ht="15.75" customHeight="1" x14ac:dyDescent="0.3">
      <c r="A75" s="99"/>
      <c r="B75" s="100"/>
      <c r="C75" s="101"/>
      <c r="D75" s="8">
        <v>2026</v>
      </c>
      <c r="E75" s="13"/>
      <c r="F75" s="17">
        <f t="shared" si="7"/>
        <v>0</v>
      </c>
      <c r="G75" s="18">
        <f>G21+G27+G33+G39+G45+G51+G57+G63+G69</f>
        <v>0</v>
      </c>
      <c r="H75" s="18">
        <f>H21+H27+H33+H39+H45+H51+H57+H63+H69</f>
        <v>0</v>
      </c>
      <c r="I75" s="91">
        <f>J21+J27+J33+J39+J45+J51+J57+J63+J69</f>
        <v>0</v>
      </c>
      <c r="J75" s="92"/>
      <c r="K75" s="18">
        <v>112</v>
      </c>
      <c r="L75" s="19" t="s">
        <v>37</v>
      </c>
      <c r="M75" s="14"/>
    </row>
    <row r="76" spans="1:14" ht="15" customHeight="1" x14ac:dyDescent="0.3">
      <c r="A76" s="90" t="s">
        <v>39</v>
      </c>
      <c r="B76" s="90"/>
      <c r="C76" s="90"/>
      <c r="D76" s="90"/>
      <c r="E76" s="90"/>
      <c r="F76" s="90"/>
      <c r="G76" s="90"/>
      <c r="H76" s="90"/>
      <c r="I76" s="90"/>
      <c r="J76" s="90"/>
      <c r="K76" s="7"/>
      <c r="L76" s="7"/>
    </row>
    <row r="77" spans="1:14" ht="15" hidden="1" customHeight="1" x14ac:dyDescent="0.3">
      <c r="A77" s="128" t="s">
        <v>21</v>
      </c>
      <c r="B77" s="122" t="s">
        <v>18</v>
      </c>
      <c r="C77" s="123"/>
      <c r="D77" s="8">
        <v>2021</v>
      </c>
      <c r="E77" s="128" t="s">
        <v>19</v>
      </c>
      <c r="F77" s="17">
        <v>0</v>
      </c>
      <c r="G77" s="9">
        <f t="shared" si="0"/>
        <v>0</v>
      </c>
      <c r="H77" s="9">
        <v>0</v>
      </c>
      <c r="I77" s="20"/>
      <c r="J77" s="21">
        <v>0</v>
      </c>
      <c r="K77" s="128">
        <v>112</v>
      </c>
      <c r="L77" s="119" t="s">
        <v>37</v>
      </c>
      <c r="M77" s="1" t="s">
        <v>30</v>
      </c>
    </row>
    <row r="78" spans="1:14" ht="15" hidden="1" customHeight="1" x14ac:dyDescent="0.3">
      <c r="A78" s="129"/>
      <c r="B78" s="124"/>
      <c r="C78" s="125"/>
      <c r="D78" s="8">
        <v>2022</v>
      </c>
      <c r="E78" s="129"/>
      <c r="F78" s="17">
        <v>0</v>
      </c>
      <c r="G78" s="9">
        <f t="shared" si="0"/>
        <v>0</v>
      </c>
      <c r="H78" s="9">
        <v>0</v>
      </c>
      <c r="I78" s="20"/>
      <c r="J78" s="11">
        <v>0</v>
      </c>
      <c r="K78" s="129"/>
      <c r="L78" s="120"/>
    </row>
    <row r="79" spans="1:14" ht="15" hidden="1" customHeight="1" x14ac:dyDescent="0.3">
      <c r="A79" s="129"/>
      <c r="B79" s="124"/>
      <c r="C79" s="125"/>
      <c r="D79" s="8">
        <v>2023</v>
      </c>
      <c r="E79" s="129"/>
      <c r="F79" s="17">
        <v>0</v>
      </c>
      <c r="G79" s="9">
        <f t="shared" si="0"/>
        <v>0</v>
      </c>
      <c r="H79" s="9">
        <v>0</v>
      </c>
      <c r="I79" s="20"/>
      <c r="J79" s="11">
        <v>0</v>
      </c>
      <c r="K79" s="129"/>
      <c r="L79" s="120"/>
    </row>
    <row r="80" spans="1:14" ht="15" hidden="1" customHeight="1" x14ac:dyDescent="0.3">
      <c r="A80" s="129"/>
      <c r="B80" s="124"/>
      <c r="C80" s="125"/>
      <c r="D80" s="8">
        <v>2024</v>
      </c>
      <c r="E80" s="129"/>
      <c r="F80" s="4">
        <v>0</v>
      </c>
      <c r="G80" s="9">
        <f t="shared" si="0"/>
        <v>0</v>
      </c>
      <c r="H80" s="9">
        <v>0</v>
      </c>
      <c r="I80" s="20"/>
      <c r="J80" s="11">
        <v>0</v>
      </c>
      <c r="K80" s="15"/>
      <c r="L80" s="120"/>
    </row>
    <row r="81" spans="1:14" ht="15" hidden="1" customHeight="1" x14ac:dyDescent="0.3">
      <c r="A81" s="130"/>
      <c r="B81" s="126"/>
      <c r="C81" s="127"/>
      <c r="D81" s="8">
        <v>2025</v>
      </c>
      <c r="E81" s="130"/>
      <c r="F81" s="4">
        <v>0</v>
      </c>
      <c r="G81" s="22">
        <f>SUM(H81:J81)</f>
        <v>0</v>
      </c>
      <c r="H81" s="22">
        <v>0</v>
      </c>
      <c r="I81" s="23"/>
      <c r="J81" s="11">
        <v>0</v>
      </c>
      <c r="K81" s="15"/>
      <c r="L81" s="120"/>
    </row>
    <row r="82" spans="1:14" ht="15.75" customHeight="1" x14ac:dyDescent="0.3">
      <c r="A82" s="128" t="s">
        <v>21</v>
      </c>
      <c r="B82" s="122" t="s">
        <v>32</v>
      </c>
      <c r="C82" s="123"/>
      <c r="D82" s="8">
        <v>2021</v>
      </c>
      <c r="E82" s="128" t="s">
        <v>19</v>
      </c>
      <c r="F82" s="17">
        <v>0</v>
      </c>
      <c r="G82" s="9">
        <f t="shared" ref="G82:G97" si="8">SUM(H82:J82)</f>
        <v>0</v>
      </c>
      <c r="H82" s="9">
        <v>0</v>
      </c>
      <c r="I82" s="10"/>
      <c r="J82" s="11">
        <v>0</v>
      </c>
      <c r="K82" s="128">
        <v>112</v>
      </c>
      <c r="L82" s="120"/>
      <c r="M82" s="1">
        <v>10.8</v>
      </c>
    </row>
    <row r="83" spans="1:14" ht="15.75" customHeight="1" x14ac:dyDescent="0.3">
      <c r="A83" s="129"/>
      <c r="B83" s="124"/>
      <c r="C83" s="125"/>
      <c r="D83" s="8">
        <v>2022</v>
      </c>
      <c r="E83" s="129"/>
      <c r="F83" s="4">
        <v>1</v>
      </c>
      <c r="G83" s="9">
        <f t="shared" si="8"/>
        <v>19072.7</v>
      </c>
      <c r="H83" s="9">
        <v>15724.6</v>
      </c>
      <c r="I83" s="10"/>
      <c r="J83" s="11">
        <f>3189.3+158.8</f>
        <v>3348.1000000000004</v>
      </c>
      <c r="K83" s="129"/>
      <c r="L83" s="120"/>
      <c r="M83" s="12"/>
      <c r="N83" s="1">
        <v>3293.248</v>
      </c>
    </row>
    <row r="84" spans="1:14" ht="15.75" customHeight="1" x14ac:dyDescent="0.3">
      <c r="A84" s="129"/>
      <c r="B84" s="124"/>
      <c r="C84" s="125"/>
      <c r="D84" s="8">
        <v>2023</v>
      </c>
      <c r="E84" s="129"/>
      <c r="F84" s="17">
        <v>0</v>
      </c>
      <c r="G84" s="9">
        <f t="shared" si="8"/>
        <v>0</v>
      </c>
      <c r="H84" s="9">
        <v>0</v>
      </c>
      <c r="I84" s="10"/>
      <c r="J84" s="11">
        <v>0</v>
      </c>
      <c r="K84" s="129"/>
      <c r="L84" s="120"/>
    </row>
    <row r="85" spans="1:14" x14ac:dyDescent="0.3">
      <c r="A85" s="129"/>
      <c r="B85" s="124"/>
      <c r="C85" s="125"/>
      <c r="D85" s="8">
        <v>2024</v>
      </c>
      <c r="E85" s="129"/>
      <c r="F85" s="4">
        <v>0</v>
      </c>
      <c r="G85" s="9">
        <f t="shared" si="8"/>
        <v>0</v>
      </c>
      <c r="H85" s="9">
        <v>0</v>
      </c>
      <c r="I85" s="10"/>
      <c r="J85" s="11">
        <v>0</v>
      </c>
      <c r="K85" s="15"/>
      <c r="L85" s="120"/>
      <c r="N85" s="14">
        <f>H83+158.8+N83</f>
        <v>19176.648000000001</v>
      </c>
    </row>
    <row r="86" spans="1:14" x14ac:dyDescent="0.3">
      <c r="A86" s="129"/>
      <c r="B86" s="124"/>
      <c r="C86" s="125"/>
      <c r="D86" s="8">
        <v>2025</v>
      </c>
      <c r="E86" s="129"/>
      <c r="F86" s="4">
        <v>0</v>
      </c>
      <c r="G86" s="9">
        <f>SUM(H86:J86)</f>
        <v>0</v>
      </c>
      <c r="H86" s="9">
        <v>0</v>
      </c>
      <c r="I86" s="10"/>
      <c r="J86" s="11">
        <v>0</v>
      </c>
      <c r="K86" s="15"/>
      <c r="L86" s="120"/>
    </row>
    <row r="87" spans="1:14" x14ac:dyDescent="0.3">
      <c r="A87" s="130"/>
      <c r="B87" s="126"/>
      <c r="C87" s="127"/>
      <c r="D87" s="8">
        <v>2026</v>
      </c>
      <c r="E87" s="130"/>
      <c r="F87" s="4">
        <v>0</v>
      </c>
      <c r="G87" s="9">
        <f>SUM(H87:J87)</f>
        <v>0</v>
      </c>
      <c r="H87" s="9">
        <v>0</v>
      </c>
      <c r="I87" s="10"/>
      <c r="J87" s="11">
        <v>0</v>
      </c>
      <c r="K87" s="15"/>
      <c r="L87" s="120"/>
    </row>
    <row r="88" spans="1:14" ht="15" customHeight="1" x14ac:dyDescent="0.3">
      <c r="A88" s="119" t="s">
        <v>22</v>
      </c>
      <c r="B88" s="122" t="s">
        <v>114</v>
      </c>
      <c r="C88" s="123"/>
      <c r="D88" s="8">
        <v>2021</v>
      </c>
      <c r="E88" s="128" t="s">
        <v>19</v>
      </c>
      <c r="F88" s="17">
        <v>0</v>
      </c>
      <c r="G88" s="9">
        <f t="shared" ref="G88" si="9">SUM(H88:J88)</f>
        <v>0</v>
      </c>
      <c r="H88" s="9">
        <v>0</v>
      </c>
      <c r="I88" s="10"/>
      <c r="J88" s="11">
        <v>0</v>
      </c>
      <c r="K88" s="15"/>
      <c r="L88" s="120"/>
    </row>
    <row r="89" spans="1:14" ht="15" customHeight="1" x14ac:dyDescent="0.3">
      <c r="A89" s="120"/>
      <c r="B89" s="124"/>
      <c r="C89" s="125"/>
      <c r="D89" s="8">
        <v>2022</v>
      </c>
      <c r="E89" s="129"/>
      <c r="F89" s="17">
        <v>0</v>
      </c>
      <c r="G89" s="9"/>
      <c r="H89" s="9">
        <v>0</v>
      </c>
      <c r="I89" s="10"/>
      <c r="J89" s="11">
        <v>0</v>
      </c>
      <c r="K89" s="15"/>
      <c r="L89" s="120"/>
    </row>
    <row r="90" spans="1:14" ht="15" customHeight="1" x14ac:dyDescent="0.3">
      <c r="A90" s="120"/>
      <c r="B90" s="124"/>
      <c r="C90" s="125"/>
      <c r="D90" s="8">
        <v>2023</v>
      </c>
      <c r="E90" s="129"/>
      <c r="F90" s="4">
        <v>1</v>
      </c>
      <c r="G90" s="9">
        <f>SUM(H90:J90)</f>
        <v>19669.21</v>
      </c>
      <c r="H90" s="9">
        <v>19494.009999999998</v>
      </c>
      <c r="I90" s="10"/>
      <c r="J90" s="11">
        <v>175.2</v>
      </c>
      <c r="K90" s="15"/>
      <c r="L90" s="120"/>
    </row>
    <row r="91" spans="1:14" x14ac:dyDescent="0.3">
      <c r="A91" s="120"/>
      <c r="B91" s="124"/>
      <c r="C91" s="125"/>
      <c r="D91" s="8">
        <v>2024</v>
      </c>
      <c r="E91" s="129"/>
      <c r="F91" s="4">
        <v>0</v>
      </c>
      <c r="G91" s="9">
        <f t="shared" ref="G91" si="10">SUM(H91:J91)</f>
        <v>0</v>
      </c>
      <c r="H91" s="9">
        <v>0</v>
      </c>
      <c r="I91" s="10"/>
      <c r="J91" s="11">
        <v>0</v>
      </c>
      <c r="K91" s="15"/>
      <c r="L91" s="120"/>
    </row>
    <row r="92" spans="1:14" x14ac:dyDescent="0.3">
      <c r="A92" s="120"/>
      <c r="B92" s="124"/>
      <c r="C92" s="125"/>
      <c r="D92" s="8">
        <v>2025</v>
      </c>
      <c r="E92" s="129"/>
      <c r="F92" s="4">
        <v>0</v>
      </c>
      <c r="G92" s="9">
        <f>SUM(H92:J92)</f>
        <v>0</v>
      </c>
      <c r="H92" s="9">
        <v>0</v>
      </c>
      <c r="I92" s="10"/>
      <c r="J92" s="11">
        <v>0</v>
      </c>
      <c r="K92" s="15"/>
      <c r="L92" s="120"/>
    </row>
    <row r="93" spans="1:14" x14ac:dyDescent="0.3">
      <c r="A93" s="121"/>
      <c r="B93" s="126"/>
      <c r="C93" s="127"/>
      <c r="D93" s="8">
        <v>2026</v>
      </c>
      <c r="E93" s="130"/>
      <c r="F93" s="4">
        <v>0</v>
      </c>
      <c r="G93" s="9">
        <f>SUM(H93:J93)</f>
        <v>0</v>
      </c>
      <c r="H93" s="9">
        <v>0</v>
      </c>
      <c r="I93" s="10"/>
      <c r="J93" s="11">
        <v>0</v>
      </c>
      <c r="K93" s="15"/>
      <c r="L93" s="120"/>
    </row>
    <row r="94" spans="1:14" ht="15" hidden="1" customHeight="1" x14ac:dyDescent="0.3">
      <c r="A94" s="119" t="s">
        <v>132</v>
      </c>
      <c r="B94" s="122" t="s">
        <v>133</v>
      </c>
      <c r="C94" s="123"/>
      <c r="D94" s="8">
        <v>2021</v>
      </c>
      <c r="E94" s="128" t="s">
        <v>19</v>
      </c>
      <c r="F94" s="17">
        <v>0</v>
      </c>
      <c r="G94" s="9">
        <f t="shared" si="8"/>
        <v>0</v>
      </c>
      <c r="H94" s="9">
        <v>0</v>
      </c>
      <c r="I94" s="10"/>
      <c r="J94" s="11">
        <v>0</v>
      </c>
      <c r="K94" s="15"/>
      <c r="L94" s="120"/>
    </row>
    <row r="95" spans="1:14" ht="15" hidden="1" customHeight="1" x14ac:dyDescent="0.3">
      <c r="A95" s="120"/>
      <c r="B95" s="124"/>
      <c r="C95" s="125"/>
      <c r="D95" s="8">
        <v>2022</v>
      </c>
      <c r="E95" s="129"/>
      <c r="F95" s="17">
        <v>0</v>
      </c>
      <c r="G95" s="9"/>
      <c r="H95" s="9">
        <v>0</v>
      </c>
      <c r="I95" s="10"/>
      <c r="J95" s="11">
        <v>0</v>
      </c>
      <c r="K95" s="15"/>
      <c r="L95" s="120"/>
    </row>
    <row r="96" spans="1:14" ht="15" hidden="1" customHeight="1" x14ac:dyDescent="0.3">
      <c r="A96" s="120"/>
      <c r="B96" s="124"/>
      <c r="C96" s="125"/>
      <c r="D96" s="8">
        <v>2023</v>
      </c>
      <c r="E96" s="129"/>
      <c r="F96" s="4">
        <v>1</v>
      </c>
      <c r="G96" s="9">
        <f t="shared" si="8"/>
        <v>0</v>
      </c>
      <c r="H96" s="9"/>
      <c r="I96" s="10"/>
      <c r="J96" s="11"/>
      <c r="K96" s="15"/>
      <c r="L96" s="120"/>
    </row>
    <row r="97" spans="1:13" hidden="1" x14ac:dyDescent="0.3">
      <c r="A97" s="120"/>
      <c r="B97" s="124"/>
      <c r="C97" s="125"/>
      <c r="D97" s="8">
        <v>2024</v>
      </c>
      <c r="E97" s="129"/>
      <c r="F97" s="4">
        <v>1</v>
      </c>
      <c r="G97" s="9">
        <f t="shared" si="8"/>
        <v>0</v>
      </c>
      <c r="H97" s="9">
        <v>0</v>
      </c>
      <c r="I97" s="10"/>
      <c r="J97" s="11">
        <v>0</v>
      </c>
      <c r="K97" s="15"/>
      <c r="L97" s="16"/>
    </row>
    <row r="98" spans="1:13" hidden="1" x14ac:dyDescent="0.3">
      <c r="A98" s="120"/>
      <c r="B98" s="124"/>
      <c r="C98" s="125"/>
      <c r="D98" s="8">
        <v>2025</v>
      </c>
      <c r="E98" s="129"/>
      <c r="F98" s="4">
        <v>0</v>
      </c>
      <c r="G98" s="9">
        <f>SUM(H98:J98)</f>
        <v>0</v>
      </c>
      <c r="H98" s="9">
        <v>0</v>
      </c>
      <c r="I98" s="10"/>
      <c r="J98" s="11">
        <v>0</v>
      </c>
      <c r="K98" s="15"/>
      <c r="L98" s="16"/>
    </row>
    <row r="99" spans="1:13" hidden="1" x14ac:dyDescent="0.3">
      <c r="A99" s="121"/>
      <c r="B99" s="126"/>
      <c r="C99" s="127"/>
      <c r="D99" s="8">
        <v>2026</v>
      </c>
      <c r="E99" s="130"/>
      <c r="F99" s="4">
        <v>0</v>
      </c>
      <c r="G99" s="9">
        <f>SUM(H99:J99)</f>
        <v>0</v>
      </c>
      <c r="H99" s="9">
        <v>0</v>
      </c>
      <c r="I99" s="10"/>
      <c r="J99" s="11">
        <v>0</v>
      </c>
      <c r="K99" s="15"/>
      <c r="L99" s="16"/>
    </row>
    <row r="100" spans="1:13" ht="15.75" customHeight="1" x14ac:dyDescent="0.3">
      <c r="A100" s="93" t="s">
        <v>84</v>
      </c>
      <c r="B100" s="94"/>
      <c r="C100" s="95"/>
      <c r="D100" s="8">
        <v>2021</v>
      </c>
      <c r="E100" s="13"/>
      <c r="F100" s="17">
        <v>0</v>
      </c>
      <c r="G100" s="18"/>
      <c r="H100" s="18"/>
      <c r="I100" s="91"/>
      <c r="J100" s="92"/>
      <c r="K100" s="18">
        <v>112</v>
      </c>
      <c r="L100" s="19" t="s">
        <v>37</v>
      </c>
      <c r="M100" s="14"/>
    </row>
    <row r="101" spans="1:13" ht="15.75" customHeight="1" x14ac:dyDescent="0.3">
      <c r="A101" s="96"/>
      <c r="B101" s="97"/>
      <c r="C101" s="98"/>
      <c r="D101" s="8">
        <v>2022</v>
      </c>
      <c r="E101" s="13"/>
      <c r="F101" s="17">
        <f>F83</f>
        <v>1</v>
      </c>
      <c r="G101" s="18">
        <v>19072.7</v>
      </c>
      <c r="H101" s="18">
        <f>H83</f>
        <v>15724.6</v>
      </c>
      <c r="I101" s="91">
        <f>J83</f>
        <v>3348.1000000000004</v>
      </c>
      <c r="J101" s="92"/>
      <c r="K101" s="18">
        <v>112</v>
      </c>
      <c r="L101" s="19" t="s">
        <v>37</v>
      </c>
      <c r="M101" s="14"/>
    </row>
    <row r="102" spans="1:13" ht="15.75" customHeight="1" x14ac:dyDescent="0.3">
      <c r="A102" s="96"/>
      <c r="B102" s="97"/>
      <c r="C102" s="98"/>
      <c r="D102" s="8">
        <v>2023</v>
      </c>
      <c r="E102" s="13"/>
      <c r="F102" s="17">
        <f>F90</f>
        <v>1</v>
      </c>
      <c r="G102" s="18">
        <v>19669.21</v>
      </c>
      <c r="H102" s="18">
        <f>H90</f>
        <v>19494.009999999998</v>
      </c>
      <c r="I102" s="91">
        <v>175.2</v>
      </c>
      <c r="J102" s="92"/>
      <c r="K102" s="18">
        <v>112</v>
      </c>
      <c r="L102" s="19" t="s">
        <v>37</v>
      </c>
      <c r="M102" s="14"/>
    </row>
    <row r="103" spans="1:13" ht="15.75" customHeight="1" x14ac:dyDescent="0.3">
      <c r="A103" s="96"/>
      <c r="B103" s="97"/>
      <c r="C103" s="98"/>
      <c r="D103" s="8">
        <v>2024</v>
      </c>
      <c r="E103" s="13"/>
      <c r="F103" s="17">
        <v>0</v>
      </c>
      <c r="G103" s="18"/>
      <c r="H103" s="18"/>
      <c r="I103" s="91"/>
      <c r="J103" s="92"/>
      <c r="K103" s="18">
        <v>112</v>
      </c>
      <c r="L103" s="19" t="s">
        <v>37</v>
      </c>
      <c r="M103" s="14"/>
    </row>
    <row r="104" spans="1:13" x14ac:dyDescent="0.3">
      <c r="A104" s="96"/>
      <c r="B104" s="97"/>
      <c r="C104" s="98"/>
      <c r="D104" s="8">
        <v>2025</v>
      </c>
      <c r="E104" s="13"/>
      <c r="F104" s="4">
        <v>0</v>
      </c>
      <c r="G104" s="9"/>
      <c r="H104" s="9"/>
      <c r="I104" s="10"/>
      <c r="J104" s="11"/>
      <c r="K104" s="15"/>
      <c r="L104" s="16"/>
    </row>
    <row r="105" spans="1:13" x14ac:dyDescent="0.3">
      <c r="A105" s="99"/>
      <c r="B105" s="100"/>
      <c r="C105" s="101"/>
      <c r="D105" s="8">
        <v>2026</v>
      </c>
      <c r="E105" s="13"/>
      <c r="F105" s="4">
        <v>0</v>
      </c>
      <c r="G105" s="9"/>
      <c r="H105" s="9"/>
      <c r="I105" s="10"/>
      <c r="J105" s="11"/>
      <c r="K105" s="15"/>
      <c r="L105" s="16"/>
    </row>
    <row r="106" spans="1:13" ht="15" customHeight="1" x14ac:dyDescent="0.3">
      <c r="A106" s="90" t="s">
        <v>27</v>
      </c>
      <c r="B106" s="90"/>
      <c r="C106" s="90"/>
      <c r="D106" s="90"/>
      <c r="E106" s="90"/>
      <c r="F106" s="90"/>
      <c r="G106" s="90"/>
      <c r="H106" s="90"/>
      <c r="I106" s="90"/>
      <c r="J106" s="90"/>
      <c r="K106" s="7"/>
      <c r="L106" s="7"/>
    </row>
    <row r="107" spans="1:13" ht="17.25" hidden="1" customHeight="1" x14ac:dyDescent="0.3">
      <c r="A107" s="128" t="s">
        <v>29</v>
      </c>
      <c r="B107" s="122" t="s">
        <v>18</v>
      </c>
      <c r="C107" s="123"/>
      <c r="D107" s="8">
        <v>2021</v>
      </c>
      <c r="E107" s="128" t="s">
        <v>19</v>
      </c>
      <c r="F107" s="4">
        <v>0</v>
      </c>
      <c r="G107" s="24">
        <f t="shared" ref="G107:G109" si="11">SUM(H107:J107)</f>
        <v>0</v>
      </c>
      <c r="H107" s="24">
        <v>0</v>
      </c>
      <c r="I107" s="20"/>
      <c r="J107" s="21">
        <v>0</v>
      </c>
      <c r="K107" s="135">
        <v>112</v>
      </c>
      <c r="L107" s="119" t="s">
        <v>37</v>
      </c>
    </row>
    <row r="108" spans="1:13" ht="15" hidden="1" customHeight="1" x14ac:dyDescent="0.3">
      <c r="A108" s="129"/>
      <c r="B108" s="124"/>
      <c r="C108" s="125"/>
      <c r="D108" s="8">
        <v>2022</v>
      </c>
      <c r="E108" s="129"/>
      <c r="F108" s="25">
        <v>0</v>
      </c>
      <c r="G108" s="24">
        <f>SUM(H108:J108)</f>
        <v>0</v>
      </c>
      <c r="H108" s="24">
        <v>0</v>
      </c>
      <c r="I108" s="20"/>
      <c r="J108" s="21">
        <v>0</v>
      </c>
      <c r="K108" s="135"/>
      <c r="L108" s="120"/>
    </row>
    <row r="109" spans="1:13" ht="15" hidden="1" customHeight="1" x14ac:dyDescent="0.3">
      <c r="A109" s="129"/>
      <c r="B109" s="124"/>
      <c r="C109" s="125"/>
      <c r="D109" s="8">
        <v>2023</v>
      </c>
      <c r="E109" s="129"/>
      <c r="F109" s="4">
        <v>0</v>
      </c>
      <c r="G109" s="24">
        <f t="shared" si="11"/>
        <v>0</v>
      </c>
      <c r="H109" s="24">
        <v>0</v>
      </c>
      <c r="I109" s="20"/>
      <c r="J109" s="21">
        <v>0</v>
      </c>
      <c r="K109" s="135"/>
      <c r="L109" s="120"/>
    </row>
    <row r="110" spans="1:13" ht="15" hidden="1" customHeight="1" x14ac:dyDescent="0.3">
      <c r="A110" s="129"/>
      <c r="B110" s="124"/>
      <c r="C110" s="125"/>
      <c r="D110" s="8">
        <v>2024</v>
      </c>
      <c r="E110" s="129"/>
      <c r="F110" s="4">
        <v>0</v>
      </c>
      <c r="G110" s="24">
        <f>SUM(H110:J110)</f>
        <v>0</v>
      </c>
      <c r="H110" s="24">
        <v>0</v>
      </c>
      <c r="I110" s="20"/>
      <c r="J110" s="21">
        <v>0</v>
      </c>
      <c r="K110" s="15"/>
      <c r="L110" s="120"/>
    </row>
    <row r="111" spans="1:13" ht="15" hidden="1" customHeight="1" x14ac:dyDescent="0.3">
      <c r="A111" s="130"/>
      <c r="B111" s="126"/>
      <c r="C111" s="127"/>
      <c r="D111" s="8">
        <v>2025</v>
      </c>
      <c r="E111" s="130"/>
      <c r="F111" s="4">
        <v>0</v>
      </c>
      <c r="G111" s="22">
        <f>SUM(H111:J111)</f>
        <v>0</v>
      </c>
      <c r="H111" s="22">
        <v>0</v>
      </c>
      <c r="I111" s="23"/>
      <c r="J111" s="11">
        <v>0</v>
      </c>
      <c r="K111" s="15"/>
      <c r="L111" s="120"/>
    </row>
    <row r="112" spans="1:13" ht="20.25" customHeight="1" x14ac:dyDescent="0.3">
      <c r="A112" s="119" t="s">
        <v>29</v>
      </c>
      <c r="B112" s="122" t="s">
        <v>53</v>
      </c>
      <c r="C112" s="123"/>
      <c r="D112" s="8">
        <v>2021</v>
      </c>
      <c r="E112" s="128" t="s">
        <v>19</v>
      </c>
      <c r="F112" s="26">
        <v>1</v>
      </c>
      <c r="G112" s="9">
        <f t="shared" ref="G112:G117" si="12">SUM(H112:J112)</f>
        <v>975.87</v>
      </c>
      <c r="H112" s="9">
        <v>0</v>
      </c>
      <c r="I112" s="10"/>
      <c r="J112" s="11">
        <v>975.87</v>
      </c>
      <c r="K112" s="128">
        <v>112</v>
      </c>
      <c r="L112" s="16"/>
    </row>
    <row r="113" spans="1:13" ht="20.25" customHeight="1" x14ac:dyDescent="0.3">
      <c r="A113" s="120"/>
      <c r="B113" s="124"/>
      <c r="C113" s="125"/>
      <c r="D113" s="8">
        <v>2022</v>
      </c>
      <c r="E113" s="129"/>
      <c r="F113" s="17">
        <v>0</v>
      </c>
      <c r="G113" s="9">
        <f t="shared" si="12"/>
        <v>0</v>
      </c>
      <c r="H113" s="9">
        <v>0</v>
      </c>
      <c r="I113" s="10"/>
      <c r="J113" s="11">
        <v>0</v>
      </c>
      <c r="K113" s="129"/>
      <c r="L113" s="16"/>
    </row>
    <row r="114" spans="1:13" ht="20.25" customHeight="1" x14ac:dyDescent="0.3">
      <c r="A114" s="120"/>
      <c r="B114" s="124"/>
      <c r="C114" s="125"/>
      <c r="D114" s="8">
        <v>2023</v>
      </c>
      <c r="E114" s="129"/>
      <c r="F114" s="19" t="s">
        <v>56</v>
      </c>
      <c r="G114" s="9">
        <f t="shared" si="12"/>
        <v>0</v>
      </c>
      <c r="H114" s="9">
        <v>0</v>
      </c>
      <c r="I114" s="10"/>
      <c r="J114" s="11">
        <v>0</v>
      </c>
      <c r="K114" s="129"/>
      <c r="L114" s="16"/>
      <c r="M114" s="14">
        <f>G112+G96+G83+G78+G58+G28+G22+G16</f>
        <v>22590.169590000001</v>
      </c>
    </row>
    <row r="115" spans="1:13" x14ac:dyDescent="0.3">
      <c r="A115" s="120"/>
      <c r="B115" s="124"/>
      <c r="C115" s="125"/>
      <c r="D115" s="8">
        <v>2024</v>
      </c>
      <c r="E115" s="129"/>
      <c r="F115" s="4">
        <v>0</v>
      </c>
      <c r="G115" s="9">
        <f t="shared" si="12"/>
        <v>0</v>
      </c>
      <c r="H115" s="9">
        <v>0</v>
      </c>
      <c r="I115" s="10"/>
      <c r="J115" s="11">
        <v>0</v>
      </c>
      <c r="K115" s="15"/>
      <c r="L115" s="16"/>
    </row>
    <row r="116" spans="1:13" x14ac:dyDescent="0.3">
      <c r="A116" s="120"/>
      <c r="B116" s="124"/>
      <c r="C116" s="125"/>
      <c r="D116" s="8">
        <v>2025</v>
      </c>
      <c r="E116" s="129"/>
      <c r="F116" s="4">
        <v>0</v>
      </c>
      <c r="G116" s="9">
        <f t="shared" ref="G116" si="13">SUM(H116:J116)</f>
        <v>0</v>
      </c>
      <c r="H116" s="9">
        <v>0</v>
      </c>
      <c r="I116" s="10"/>
      <c r="J116" s="11">
        <v>0</v>
      </c>
      <c r="K116" s="15"/>
      <c r="L116" s="16"/>
    </row>
    <row r="117" spans="1:13" x14ac:dyDescent="0.3">
      <c r="A117" s="121"/>
      <c r="B117" s="126"/>
      <c r="C117" s="127"/>
      <c r="D117" s="8">
        <v>2026</v>
      </c>
      <c r="E117" s="130"/>
      <c r="F117" s="4">
        <v>0</v>
      </c>
      <c r="G117" s="9">
        <f t="shared" si="12"/>
        <v>0</v>
      </c>
      <c r="H117" s="9">
        <v>0</v>
      </c>
      <c r="I117" s="10"/>
      <c r="J117" s="11">
        <v>0</v>
      </c>
      <c r="K117" s="15"/>
      <c r="L117" s="16"/>
    </row>
    <row r="118" spans="1:13" ht="15.75" customHeight="1" x14ac:dyDescent="0.3">
      <c r="A118" s="93" t="s">
        <v>85</v>
      </c>
      <c r="B118" s="94"/>
      <c r="C118" s="95"/>
      <c r="D118" s="8">
        <v>2021</v>
      </c>
      <c r="E118" s="13"/>
      <c r="F118" s="17">
        <v>1</v>
      </c>
      <c r="G118" s="18">
        <f>SUM(G112:G117)</f>
        <v>975.87</v>
      </c>
      <c r="H118" s="9">
        <v>0</v>
      </c>
      <c r="I118" s="131">
        <f>J112</f>
        <v>975.87</v>
      </c>
      <c r="J118" s="132"/>
      <c r="K118" s="18">
        <v>112</v>
      </c>
      <c r="L118" s="19" t="s">
        <v>37</v>
      </c>
      <c r="M118" s="14"/>
    </row>
    <row r="119" spans="1:13" ht="15.75" customHeight="1" x14ac:dyDescent="0.3">
      <c r="A119" s="96"/>
      <c r="B119" s="97"/>
      <c r="C119" s="98"/>
      <c r="D119" s="8">
        <v>2022</v>
      </c>
      <c r="E119" s="13"/>
      <c r="F119" s="17">
        <v>1</v>
      </c>
      <c r="G119" s="52" t="s">
        <v>30</v>
      </c>
      <c r="H119" s="9">
        <v>0</v>
      </c>
      <c r="I119" s="131">
        <v>0</v>
      </c>
      <c r="J119" s="132"/>
      <c r="K119" s="18">
        <v>112</v>
      </c>
      <c r="L119" s="19" t="s">
        <v>37</v>
      </c>
      <c r="M119" s="14"/>
    </row>
    <row r="120" spans="1:13" ht="15.75" customHeight="1" x14ac:dyDescent="0.3">
      <c r="A120" s="96"/>
      <c r="B120" s="97"/>
      <c r="C120" s="98"/>
      <c r="D120" s="8">
        <v>2023</v>
      </c>
      <c r="E120" s="13"/>
      <c r="F120" s="17">
        <v>1</v>
      </c>
      <c r="G120" s="52" t="s">
        <v>30</v>
      </c>
      <c r="H120" s="9">
        <v>0</v>
      </c>
      <c r="I120" s="131">
        <v>0</v>
      </c>
      <c r="J120" s="132"/>
      <c r="K120" s="18">
        <v>112</v>
      </c>
      <c r="L120" s="19" t="s">
        <v>37</v>
      </c>
      <c r="M120" s="14"/>
    </row>
    <row r="121" spans="1:13" ht="15.75" customHeight="1" x14ac:dyDescent="0.3">
      <c r="A121" s="96"/>
      <c r="B121" s="97"/>
      <c r="C121" s="98"/>
      <c r="D121" s="8">
        <v>2024</v>
      </c>
      <c r="E121" s="13"/>
      <c r="F121" s="17">
        <v>0</v>
      </c>
      <c r="G121" s="52" t="s">
        <v>30</v>
      </c>
      <c r="H121" s="9">
        <v>0</v>
      </c>
      <c r="I121" s="131">
        <v>0</v>
      </c>
      <c r="J121" s="132"/>
      <c r="K121" s="18">
        <v>112</v>
      </c>
      <c r="L121" s="19" t="s">
        <v>37</v>
      </c>
      <c r="M121" s="14"/>
    </row>
    <row r="122" spans="1:13" x14ac:dyDescent="0.3">
      <c r="A122" s="96"/>
      <c r="B122" s="97"/>
      <c r="C122" s="98"/>
      <c r="D122" s="8">
        <v>2025</v>
      </c>
      <c r="E122" s="13"/>
      <c r="F122" s="4">
        <v>0</v>
      </c>
      <c r="G122" s="36" t="s">
        <v>30</v>
      </c>
      <c r="H122" s="9">
        <v>0</v>
      </c>
      <c r="I122" s="131">
        <v>0</v>
      </c>
      <c r="J122" s="132"/>
      <c r="K122" s="15"/>
      <c r="L122" s="16"/>
    </row>
    <row r="123" spans="1:13" x14ac:dyDescent="0.3">
      <c r="A123" s="99"/>
      <c r="B123" s="100"/>
      <c r="C123" s="101"/>
      <c r="D123" s="8">
        <v>2026</v>
      </c>
      <c r="E123" s="13"/>
      <c r="F123" s="4">
        <v>0</v>
      </c>
      <c r="G123" s="36" t="s">
        <v>30</v>
      </c>
      <c r="H123" s="9">
        <v>0</v>
      </c>
      <c r="I123" s="131">
        <v>0</v>
      </c>
      <c r="J123" s="132"/>
      <c r="K123" s="15"/>
      <c r="L123" s="16"/>
    </row>
    <row r="124" spans="1:13" ht="20.25" customHeight="1" x14ac:dyDescent="0.3">
      <c r="A124" s="135" t="s">
        <v>51</v>
      </c>
      <c r="B124" s="135"/>
      <c r="C124" s="135"/>
      <c r="D124" s="135"/>
      <c r="E124" s="135"/>
      <c r="F124" s="135"/>
      <c r="G124" s="135"/>
      <c r="H124" s="135"/>
      <c r="I124" s="135"/>
      <c r="J124" s="135"/>
      <c r="K124" s="57"/>
      <c r="L124" s="57"/>
    </row>
    <row r="125" spans="1:13" ht="23.25" customHeight="1" x14ac:dyDescent="0.3">
      <c r="A125" s="90" t="s">
        <v>42</v>
      </c>
      <c r="B125" s="90"/>
      <c r="C125" s="90"/>
      <c r="D125" s="90"/>
      <c r="E125" s="90"/>
      <c r="F125" s="90"/>
      <c r="G125" s="90"/>
      <c r="H125" s="90"/>
      <c r="I125" s="90"/>
      <c r="J125" s="90"/>
      <c r="K125" s="7"/>
      <c r="L125" s="7"/>
    </row>
    <row r="126" spans="1:13" ht="15" customHeight="1" x14ac:dyDescent="0.3">
      <c r="A126" s="90" t="s">
        <v>44</v>
      </c>
      <c r="B126" s="90"/>
      <c r="C126" s="90"/>
      <c r="D126" s="90"/>
      <c r="E126" s="90"/>
      <c r="F126" s="90"/>
      <c r="G126" s="90"/>
      <c r="H126" s="90"/>
      <c r="I126" s="90"/>
      <c r="J126" s="90"/>
      <c r="K126" s="7"/>
      <c r="L126" s="7"/>
    </row>
    <row r="127" spans="1:13" ht="17.25" customHeight="1" x14ac:dyDescent="0.3">
      <c r="A127" s="119" t="s">
        <v>8</v>
      </c>
      <c r="B127" s="122" t="s">
        <v>125</v>
      </c>
      <c r="C127" s="123"/>
      <c r="D127" s="8">
        <v>2021</v>
      </c>
      <c r="E127" s="128" t="s">
        <v>28</v>
      </c>
      <c r="F127" s="13">
        <v>0</v>
      </c>
      <c r="G127" s="9">
        <f t="shared" ref="G127:G138" si="14">SUM(H127:J127)</f>
        <v>0</v>
      </c>
      <c r="H127" s="9">
        <v>0</v>
      </c>
      <c r="I127" s="10"/>
      <c r="J127" s="11">
        <v>0</v>
      </c>
      <c r="K127" s="15"/>
      <c r="L127" s="119" t="s">
        <v>40</v>
      </c>
    </row>
    <row r="128" spans="1:13" x14ac:dyDescent="0.3">
      <c r="A128" s="120"/>
      <c r="B128" s="124"/>
      <c r="C128" s="125"/>
      <c r="D128" s="8">
        <v>2022</v>
      </c>
      <c r="E128" s="129"/>
      <c r="F128" s="13">
        <v>0</v>
      </c>
      <c r="G128" s="9">
        <f t="shared" si="14"/>
        <v>0</v>
      </c>
      <c r="H128" s="9">
        <v>0</v>
      </c>
      <c r="I128" s="10"/>
      <c r="J128" s="11">
        <v>0</v>
      </c>
      <c r="K128" s="15"/>
      <c r="L128" s="120"/>
    </row>
    <row r="129" spans="1:25" x14ac:dyDescent="0.3">
      <c r="A129" s="120"/>
      <c r="B129" s="124"/>
      <c r="C129" s="125"/>
      <c r="D129" s="8">
        <v>2023</v>
      </c>
      <c r="E129" s="129"/>
      <c r="F129" s="4">
        <v>1</v>
      </c>
      <c r="G129" s="9">
        <f t="shared" si="14"/>
        <v>914.56439999999998</v>
      </c>
      <c r="H129" s="9">
        <v>0</v>
      </c>
      <c r="I129" s="10"/>
      <c r="J129" s="11">
        <f>914.5644</f>
        <v>914.56439999999998</v>
      </c>
      <c r="K129" s="15"/>
      <c r="L129" s="121"/>
    </row>
    <row r="130" spans="1:25" x14ac:dyDescent="0.3">
      <c r="A130" s="120"/>
      <c r="B130" s="124"/>
      <c r="C130" s="125"/>
      <c r="D130" s="8">
        <v>2024</v>
      </c>
      <c r="E130" s="129"/>
      <c r="F130" s="4">
        <v>0</v>
      </c>
      <c r="G130" s="9">
        <f t="shared" si="14"/>
        <v>0</v>
      </c>
      <c r="H130" s="9">
        <v>0</v>
      </c>
      <c r="I130" s="10"/>
      <c r="J130" s="11">
        <v>0</v>
      </c>
      <c r="K130" s="15"/>
      <c r="L130" s="27"/>
    </row>
    <row r="131" spans="1:25" x14ac:dyDescent="0.3">
      <c r="A131" s="120"/>
      <c r="B131" s="124"/>
      <c r="C131" s="125"/>
      <c r="D131" s="8">
        <v>2025</v>
      </c>
      <c r="E131" s="129"/>
      <c r="F131" s="4">
        <v>0</v>
      </c>
      <c r="G131" s="9">
        <f t="shared" si="14"/>
        <v>0</v>
      </c>
      <c r="H131" s="9">
        <v>0</v>
      </c>
      <c r="I131" s="10"/>
      <c r="J131" s="11">
        <v>0</v>
      </c>
      <c r="K131" s="15"/>
      <c r="L131" s="16"/>
    </row>
    <row r="132" spans="1:25" x14ac:dyDescent="0.3">
      <c r="A132" s="121"/>
      <c r="B132" s="126"/>
      <c r="C132" s="127"/>
      <c r="D132" s="8">
        <v>2026</v>
      </c>
      <c r="E132" s="130"/>
      <c r="F132" s="4">
        <v>0</v>
      </c>
      <c r="G132" s="9">
        <f t="shared" ref="G132" si="15">SUM(H132:J132)</f>
        <v>0</v>
      </c>
      <c r="H132" s="9">
        <v>0</v>
      </c>
      <c r="I132" s="10"/>
      <c r="J132" s="11">
        <v>0</v>
      </c>
      <c r="K132" s="15"/>
      <c r="L132" s="16"/>
      <c r="U132" s="12">
        <f>J137+I123</f>
        <v>0</v>
      </c>
    </row>
    <row r="133" spans="1:25" ht="17.25" customHeight="1" x14ac:dyDescent="0.3">
      <c r="A133" s="119" t="s">
        <v>9</v>
      </c>
      <c r="B133" s="122" t="s">
        <v>144</v>
      </c>
      <c r="C133" s="143"/>
      <c r="D133" s="8">
        <v>2021</v>
      </c>
      <c r="E133" s="128" t="s">
        <v>28</v>
      </c>
      <c r="F133" s="13">
        <v>0</v>
      </c>
      <c r="G133" s="9">
        <f t="shared" si="14"/>
        <v>0</v>
      </c>
      <c r="H133" s="9">
        <v>0</v>
      </c>
      <c r="I133" s="10"/>
      <c r="J133" s="11">
        <v>0</v>
      </c>
      <c r="K133" s="15"/>
      <c r="L133" s="119" t="s">
        <v>40</v>
      </c>
    </row>
    <row r="134" spans="1:25" x14ac:dyDescent="0.3">
      <c r="A134" s="120"/>
      <c r="B134" s="144"/>
      <c r="C134" s="145"/>
      <c r="D134" s="8">
        <v>2022</v>
      </c>
      <c r="E134" s="129"/>
      <c r="F134" s="13">
        <v>0</v>
      </c>
      <c r="G134" s="9">
        <f t="shared" si="14"/>
        <v>0</v>
      </c>
      <c r="H134" s="9">
        <v>0</v>
      </c>
      <c r="I134" s="10"/>
      <c r="J134" s="11">
        <v>0</v>
      </c>
      <c r="K134" s="15"/>
      <c r="L134" s="120"/>
    </row>
    <row r="135" spans="1:25" ht="28.5" customHeight="1" x14ac:dyDescent="0.3">
      <c r="A135" s="120"/>
      <c r="B135" s="144"/>
      <c r="C135" s="145"/>
      <c r="D135" s="8">
        <v>2023</v>
      </c>
      <c r="E135" s="129"/>
      <c r="F135" s="4">
        <v>1</v>
      </c>
      <c r="G135" s="9">
        <f t="shared" si="14"/>
        <v>1044.4000000000001</v>
      </c>
      <c r="H135" s="9">
        <v>0</v>
      </c>
      <c r="I135" s="10"/>
      <c r="J135" s="11">
        <v>1044.4000000000001</v>
      </c>
      <c r="K135" s="15"/>
      <c r="L135" s="121"/>
    </row>
    <row r="136" spans="1:25" ht="50.25" customHeight="1" x14ac:dyDescent="0.3">
      <c r="A136" s="120"/>
      <c r="B136" s="144"/>
      <c r="C136" s="145"/>
      <c r="D136" s="8">
        <v>2024</v>
      </c>
      <c r="E136" s="129"/>
      <c r="F136" s="4">
        <v>0</v>
      </c>
      <c r="G136" s="9">
        <f t="shared" si="14"/>
        <v>0</v>
      </c>
      <c r="H136" s="9">
        <v>0</v>
      </c>
      <c r="I136" s="10"/>
      <c r="J136" s="11">
        <v>0</v>
      </c>
      <c r="K136" s="15"/>
      <c r="L136" s="27"/>
    </row>
    <row r="137" spans="1:25" x14ac:dyDescent="0.3">
      <c r="A137" s="120"/>
      <c r="B137" s="144"/>
      <c r="C137" s="145"/>
      <c r="D137" s="8">
        <v>2025</v>
      </c>
      <c r="E137" s="129"/>
      <c r="F137" s="4">
        <v>0</v>
      </c>
      <c r="G137" s="9">
        <f t="shared" ref="G137" si="16">SUM(H137:J137)</f>
        <v>0</v>
      </c>
      <c r="H137" s="9">
        <v>0</v>
      </c>
      <c r="I137" s="10"/>
      <c r="J137" s="11">
        <v>0</v>
      </c>
      <c r="K137" s="15"/>
      <c r="L137" s="16"/>
      <c r="U137" s="12">
        <f>J142+J128</f>
        <v>0</v>
      </c>
    </row>
    <row r="138" spans="1:25" ht="53.25" customHeight="1" x14ac:dyDescent="0.3">
      <c r="A138" s="121"/>
      <c r="B138" s="146"/>
      <c r="C138" s="147"/>
      <c r="D138" s="8">
        <v>2026</v>
      </c>
      <c r="E138" s="130"/>
      <c r="F138" s="4">
        <v>0</v>
      </c>
      <c r="G138" s="9">
        <f t="shared" si="14"/>
        <v>0</v>
      </c>
      <c r="H138" s="9">
        <v>0</v>
      </c>
      <c r="I138" s="10"/>
      <c r="J138" s="11">
        <v>0</v>
      </c>
      <c r="K138" s="15"/>
      <c r="L138" s="16"/>
      <c r="U138" s="12">
        <f>J143+J129</f>
        <v>10832.900000000001</v>
      </c>
    </row>
    <row r="139" spans="1:25" ht="15" customHeight="1" x14ac:dyDescent="0.3">
      <c r="A139" s="90" t="s">
        <v>45</v>
      </c>
      <c r="B139" s="90"/>
      <c r="C139" s="90"/>
      <c r="D139" s="90"/>
      <c r="E139" s="90"/>
      <c r="F139" s="90"/>
      <c r="G139" s="90"/>
      <c r="H139" s="90"/>
      <c r="I139" s="90"/>
      <c r="J139" s="90"/>
      <c r="K139" s="7"/>
      <c r="L139" s="7"/>
    </row>
    <row r="140" spans="1:25" ht="33.75" customHeight="1" x14ac:dyDescent="0.3">
      <c r="A140" s="28" t="s">
        <v>21</v>
      </c>
      <c r="B140" s="162" t="s">
        <v>125</v>
      </c>
      <c r="C140" s="163"/>
      <c r="D140" s="6"/>
      <c r="E140" s="29"/>
      <c r="F140" s="29"/>
      <c r="G140" s="6"/>
      <c r="H140" s="6"/>
      <c r="I140" s="30"/>
      <c r="J140" s="31"/>
      <c r="K140" s="32"/>
      <c r="L140" s="7"/>
    </row>
    <row r="141" spans="1:25" ht="17.25" customHeight="1" x14ac:dyDescent="0.3">
      <c r="A141" s="119" t="s">
        <v>129</v>
      </c>
      <c r="B141" s="122" t="s">
        <v>125</v>
      </c>
      <c r="C141" s="123"/>
      <c r="D141" s="8">
        <v>2021</v>
      </c>
      <c r="E141" s="128" t="s">
        <v>19</v>
      </c>
      <c r="F141" s="13">
        <v>0</v>
      </c>
      <c r="G141" s="33">
        <f t="shared" ref="G141:G152" si="17">SUM(H141:J141)</f>
        <v>0</v>
      </c>
      <c r="H141" s="33">
        <v>0</v>
      </c>
      <c r="I141" s="34"/>
      <c r="J141" s="35">
        <v>0</v>
      </c>
      <c r="K141" s="15"/>
      <c r="L141" s="161" t="s">
        <v>40</v>
      </c>
    </row>
    <row r="142" spans="1:25" ht="15" customHeight="1" x14ac:dyDescent="0.3">
      <c r="A142" s="120"/>
      <c r="B142" s="124"/>
      <c r="C142" s="125"/>
      <c r="D142" s="8">
        <v>2022</v>
      </c>
      <c r="E142" s="129"/>
      <c r="F142" s="13">
        <v>0</v>
      </c>
      <c r="G142" s="33">
        <f t="shared" si="17"/>
        <v>0</v>
      </c>
      <c r="H142" s="33">
        <v>0</v>
      </c>
      <c r="I142" s="34"/>
      <c r="J142" s="35">
        <v>0</v>
      </c>
      <c r="K142" s="15"/>
      <c r="L142" s="161"/>
    </row>
    <row r="143" spans="1:25" ht="18" customHeight="1" x14ac:dyDescent="0.3">
      <c r="A143" s="120"/>
      <c r="B143" s="124"/>
      <c r="C143" s="125"/>
      <c r="D143" s="8">
        <v>2023</v>
      </c>
      <c r="E143" s="129"/>
      <c r="F143" s="4">
        <v>1</v>
      </c>
      <c r="G143" s="36">
        <f t="shared" si="17"/>
        <v>9918.3356000000022</v>
      </c>
      <c r="H143" s="36">
        <v>0</v>
      </c>
      <c r="I143" s="37"/>
      <c r="J143" s="38">
        <f>8145.6+2709.3-22-J129</f>
        <v>9918.3356000000022</v>
      </c>
      <c r="K143" s="15"/>
      <c r="L143" s="161"/>
      <c r="Q143" s="12"/>
    </row>
    <row r="144" spans="1:25" ht="18" customHeight="1" x14ac:dyDescent="0.3">
      <c r="A144" s="120"/>
      <c r="B144" s="124"/>
      <c r="C144" s="125"/>
      <c r="D144" s="8">
        <v>2024</v>
      </c>
      <c r="E144" s="129"/>
      <c r="F144" s="4">
        <v>0</v>
      </c>
      <c r="G144" s="36">
        <f t="shared" si="17"/>
        <v>0</v>
      </c>
      <c r="H144" s="36">
        <v>0</v>
      </c>
      <c r="I144" s="37"/>
      <c r="J144" s="38">
        <v>0</v>
      </c>
      <c r="K144" s="15"/>
      <c r="L144" s="27"/>
      <c r="Q144" s="12">
        <f>G135+G143</f>
        <v>10962.735600000002</v>
      </c>
      <c r="Y144" s="12">
        <f>J129+J143+I147</f>
        <v>10854.900000000001</v>
      </c>
    </row>
    <row r="145" spans="1:25" x14ac:dyDescent="0.3">
      <c r="A145" s="120"/>
      <c r="B145" s="124"/>
      <c r="C145" s="125"/>
      <c r="D145" s="8">
        <v>2025</v>
      </c>
      <c r="E145" s="130"/>
      <c r="F145" s="4">
        <v>0</v>
      </c>
      <c r="G145" s="36">
        <f t="shared" si="17"/>
        <v>0</v>
      </c>
      <c r="H145" s="36">
        <v>0</v>
      </c>
      <c r="I145" s="37"/>
      <c r="J145" s="38">
        <v>0</v>
      </c>
      <c r="K145" s="15"/>
      <c r="L145" s="16"/>
    </row>
    <row r="146" spans="1:25" x14ac:dyDescent="0.3">
      <c r="A146" s="120"/>
      <c r="B146" s="126"/>
      <c r="C146" s="127"/>
      <c r="D146" s="8">
        <v>2026</v>
      </c>
      <c r="E146" s="15"/>
      <c r="F146" s="4">
        <v>0</v>
      </c>
      <c r="G146" s="36">
        <f t="shared" ref="G146" si="18">SUM(H146:J146)</f>
        <v>0</v>
      </c>
      <c r="H146" s="36">
        <v>0</v>
      </c>
      <c r="I146" s="37"/>
      <c r="J146" s="38">
        <v>0</v>
      </c>
      <c r="K146" s="15"/>
      <c r="L146" s="16"/>
      <c r="U146" s="12">
        <f>J151+J137</f>
        <v>0</v>
      </c>
    </row>
    <row r="147" spans="1:25" ht="54" customHeight="1" x14ac:dyDescent="0.3">
      <c r="A147" s="39" t="s">
        <v>135</v>
      </c>
      <c r="B147" s="134" t="s">
        <v>136</v>
      </c>
      <c r="C147" s="134"/>
      <c r="D147" s="8">
        <v>2023</v>
      </c>
      <c r="E147" s="13" t="s">
        <v>52</v>
      </c>
      <c r="F147" s="41">
        <v>1</v>
      </c>
      <c r="G147" s="52">
        <f>I147</f>
        <v>22</v>
      </c>
      <c r="H147" s="36">
        <v>0</v>
      </c>
      <c r="I147" s="117">
        <v>22</v>
      </c>
      <c r="J147" s="118"/>
      <c r="K147" s="40"/>
      <c r="L147" s="27"/>
      <c r="M147" s="14">
        <f>I134+I147</f>
        <v>22</v>
      </c>
      <c r="N147" s="14"/>
    </row>
    <row r="148" spans="1:25" ht="17.25" customHeight="1" x14ac:dyDescent="0.3">
      <c r="A148" s="119" t="s">
        <v>22</v>
      </c>
      <c r="B148" s="122" t="s">
        <v>128</v>
      </c>
      <c r="C148" s="123"/>
      <c r="D148" s="8">
        <v>2021</v>
      </c>
      <c r="E148" s="128" t="s">
        <v>19</v>
      </c>
      <c r="F148" s="13">
        <v>0</v>
      </c>
      <c r="G148" s="36">
        <f t="shared" si="17"/>
        <v>0</v>
      </c>
      <c r="H148" s="36">
        <v>0</v>
      </c>
      <c r="I148" s="37"/>
      <c r="J148" s="38">
        <v>0</v>
      </c>
      <c r="K148" s="15"/>
      <c r="L148" s="161" t="s">
        <v>40</v>
      </c>
      <c r="U148" s="12">
        <f>26284.6-U149</f>
        <v>21.999999999996362</v>
      </c>
    </row>
    <row r="149" spans="1:25" x14ac:dyDescent="0.3">
      <c r="A149" s="120"/>
      <c r="B149" s="124"/>
      <c r="C149" s="125"/>
      <c r="D149" s="8">
        <v>2022</v>
      </c>
      <c r="E149" s="129"/>
      <c r="F149" s="13">
        <v>0</v>
      </c>
      <c r="G149" s="36">
        <f t="shared" si="17"/>
        <v>0</v>
      </c>
      <c r="H149" s="36">
        <v>0</v>
      </c>
      <c r="I149" s="37"/>
      <c r="J149" s="38">
        <v>0</v>
      </c>
      <c r="K149" s="15"/>
      <c r="L149" s="161"/>
      <c r="U149" s="12">
        <f>J129+J143+J150</f>
        <v>26262.600000000002</v>
      </c>
    </row>
    <row r="150" spans="1:25" ht="18" customHeight="1" x14ac:dyDescent="0.3">
      <c r="A150" s="120"/>
      <c r="B150" s="124"/>
      <c r="C150" s="125"/>
      <c r="D150" s="8">
        <v>2023</v>
      </c>
      <c r="E150" s="129"/>
      <c r="F150" s="4">
        <v>1</v>
      </c>
      <c r="G150" s="36">
        <f t="shared" si="17"/>
        <v>15429.7</v>
      </c>
      <c r="H150" s="36">
        <v>0</v>
      </c>
      <c r="I150" s="37"/>
      <c r="J150" s="38">
        <f>4560.6+10869.1</f>
        <v>15429.7</v>
      </c>
      <c r="K150" s="15"/>
      <c r="L150" s="161"/>
      <c r="Q150" s="1" t="s">
        <v>88</v>
      </c>
      <c r="U150" s="12">
        <f>J129+J135+J143+J150</f>
        <v>27307.000000000004</v>
      </c>
      <c r="Y150" s="12">
        <f>J150</f>
        <v>15429.7</v>
      </c>
    </row>
    <row r="151" spans="1:25" ht="18" customHeight="1" x14ac:dyDescent="0.3">
      <c r="A151" s="120"/>
      <c r="B151" s="124"/>
      <c r="C151" s="125"/>
      <c r="D151" s="8">
        <v>2024</v>
      </c>
      <c r="E151" s="129"/>
      <c r="F151" s="4">
        <v>0</v>
      </c>
      <c r="G151" s="33">
        <f t="shared" si="17"/>
        <v>0</v>
      </c>
      <c r="H151" s="33">
        <v>0</v>
      </c>
      <c r="I151" s="34"/>
      <c r="J151" s="35">
        <v>0</v>
      </c>
      <c r="K151" s="15"/>
      <c r="L151" s="27"/>
      <c r="U151" s="12">
        <f>U150-26284.6</f>
        <v>1022.4000000000051</v>
      </c>
      <c r="Y151" s="12">
        <f>Y144+Y150</f>
        <v>26284.600000000002</v>
      </c>
    </row>
    <row r="152" spans="1:25" x14ac:dyDescent="0.3">
      <c r="A152" s="120"/>
      <c r="B152" s="124"/>
      <c r="C152" s="125"/>
      <c r="D152" s="8">
        <v>2025</v>
      </c>
      <c r="E152" s="130"/>
      <c r="F152" s="4">
        <v>0</v>
      </c>
      <c r="G152" s="58">
        <f t="shared" si="17"/>
        <v>0</v>
      </c>
      <c r="H152" s="58">
        <v>0</v>
      </c>
      <c r="I152" s="59"/>
      <c r="J152" s="38">
        <v>0</v>
      </c>
      <c r="K152" s="15"/>
      <c r="L152" s="16"/>
      <c r="Y152" s="12"/>
    </row>
    <row r="153" spans="1:25" x14ac:dyDescent="0.3">
      <c r="A153" s="121"/>
      <c r="B153" s="126"/>
      <c r="C153" s="127"/>
      <c r="D153" s="8">
        <v>2026</v>
      </c>
      <c r="E153" s="15"/>
      <c r="F153" s="4">
        <v>0</v>
      </c>
      <c r="G153" s="36">
        <f t="shared" ref="G153" si="19">SUM(H153:J153)</f>
        <v>0</v>
      </c>
      <c r="H153" s="36">
        <v>0</v>
      </c>
      <c r="I153" s="37"/>
      <c r="J153" s="38">
        <v>0</v>
      </c>
      <c r="K153" s="15"/>
      <c r="L153" s="16"/>
      <c r="U153" s="12">
        <f>J158+J144</f>
        <v>0</v>
      </c>
    </row>
    <row r="154" spans="1:25" ht="15.75" customHeight="1" x14ac:dyDescent="0.3">
      <c r="A154" s="93" t="s">
        <v>86</v>
      </c>
      <c r="B154" s="94"/>
      <c r="C154" s="95"/>
      <c r="D154" s="8">
        <v>2021</v>
      </c>
      <c r="E154" s="13"/>
      <c r="F154" s="17">
        <v>0</v>
      </c>
      <c r="G154" s="52" t="s">
        <v>30</v>
      </c>
      <c r="H154" s="52" t="s">
        <v>30</v>
      </c>
      <c r="I154" s="117" t="s">
        <v>30</v>
      </c>
      <c r="J154" s="118"/>
      <c r="K154" s="18">
        <v>112</v>
      </c>
      <c r="L154" s="19" t="s">
        <v>37</v>
      </c>
      <c r="M154" s="14"/>
    </row>
    <row r="155" spans="1:25" ht="15.75" customHeight="1" x14ac:dyDescent="0.3">
      <c r="A155" s="96"/>
      <c r="B155" s="97"/>
      <c r="C155" s="98"/>
      <c r="D155" s="8">
        <v>2022</v>
      </c>
      <c r="E155" s="13"/>
      <c r="F155" s="17">
        <v>0</v>
      </c>
      <c r="G155" s="52" t="s">
        <v>30</v>
      </c>
      <c r="H155" s="52" t="s">
        <v>30</v>
      </c>
      <c r="I155" s="117" t="s">
        <v>30</v>
      </c>
      <c r="J155" s="118"/>
      <c r="K155" s="18">
        <v>112</v>
      </c>
      <c r="L155" s="19" t="s">
        <v>37</v>
      </c>
      <c r="M155" s="14"/>
    </row>
    <row r="156" spans="1:25" ht="15.75" customHeight="1" x14ac:dyDescent="0.3">
      <c r="A156" s="96"/>
      <c r="B156" s="97"/>
      <c r="C156" s="98"/>
      <c r="D156" s="8">
        <v>2023</v>
      </c>
      <c r="E156" s="13"/>
      <c r="F156" s="17">
        <v>3</v>
      </c>
      <c r="G156" s="52">
        <f t="shared" ref="G156:G157" si="20">H156+I156</f>
        <v>27329.000000000004</v>
      </c>
      <c r="H156" s="52">
        <f>H150+H135</f>
        <v>0</v>
      </c>
      <c r="I156" s="117">
        <f>J150+J135+J143+J129+I147</f>
        <v>27329.000000000004</v>
      </c>
      <c r="J156" s="118"/>
      <c r="K156" s="18">
        <v>112</v>
      </c>
      <c r="L156" s="19" t="s">
        <v>37</v>
      </c>
      <c r="M156" s="14"/>
      <c r="Q156" s="12">
        <f>26284.6-I156</f>
        <v>-1044.4000000000051</v>
      </c>
    </row>
    <row r="157" spans="1:25" ht="15.75" customHeight="1" x14ac:dyDescent="0.3">
      <c r="A157" s="96"/>
      <c r="B157" s="97"/>
      <c r="C157" s="98"/>
      <c r="D157" s="8">
        <v>2024</v>
      </c>
      <c r="E157" s="13"/>
      <c r="F157" s="17">
        <f>F136+F151</f>
        <v>0</v>
      </c>
      <c r="G157" s="52">
        <f t="shared" si="20"/>
        <v>0</v>
      </c>
      <c r="H157" s="52">
        <f>H136+H151</f>
        <v>0</v>
      </c>
      <c r="I157" s="117">
        <f>J136+J151</f>
        <v>0</v>
      </c>
      <c r="J157" s="118"/>
      <c r="K157" s="18">
        <v>112</v>
      </c>
      <c r="L157" s="19" t="s">
        <v>37</v>
      </c>
      <c r="M157" s="14"/>
    </row>
    <row r="158" spans="1:25" x14ac:dyDescent="0.3">
      <c r="A158" s="96"/>
      <c r="B158" s="97"/>
      <c r="C158" s="98"/>
      <c r="D158" s="8">
        <v>2025</v>
      </c>
      <c r="E158" s="13"/>
      <c r="F158" s="4">
        <f>F138+F152</f>
        <v>0</v>
      </c>
      <c r="G158" s="58">
        <f>SUM(H158:J158)</f>
        <v>0</v>
      </c>
      <c r="H158" s="58">
        <f>H138+H152</f>
        <v>0</v>
      </c>
      <c r="I158" s="59"/>
      <c r="J158" s="38">
        <f>J138+J152</f>
        <v>0</v>
      </c>
      <c r="K158" s="15"/>
      <c r="L158" s="16"/>
    </row>
    <row r="159" spans="1:25" x14ac:dyDescent="0.3">
      <c r="A159" s="99"/>
      <c r="B159" s="100"/>
      <c r="C159" s="101"/>
      <c r="D159" s="8">
        <v>2026</v>
      </c>
      <c r="E159" s="13"/>
      <c r="F159" s="4">
        <v>0</v>
      </c>
      <c r="G159" s="58">
        <f>G138</f>
        <v>0</v>
      </c>
      <c r="H159" s="58">
        <f>H138</f>
        <v>0</v>
      </c>
      <c r="I159" s="59"/>
      <c r="J159" s="38">
        <f>J138</f>
        <v>0</v>
      </c>
      <c r="K159" s="15"/>
      <c r="L159" s="16"/>
    </row>
    <row r="160" spans="1:25" ht="22.5" customHeight="1" x14ac:dyDescent="0.3">
      <c r="A160" s="135" t="s">
        <v>47</v>
      </c>
      <c r="B160" s="135"/>
      <c r="C160" s="135"/>
      <c r="D160" s="135"/>
      <c r="E160" s="135"/>
      <c r="F160" s="135"/>
      <c r="G160" s="135"/>
      <c r="H160" s="135"/>
      <c r="I160" s="135"/>
      <c r="J160" s="135"/>
      <c r="K160" s="57"/>
      <c r="L160" s="57"/>
    </row>
    <row r="161" spans="1:25" ht="28.5" customHeight="1" x14ac:dyDescent="0.3">
      <c r="A161" s="151" t="s">
        <v>43</v>
      </c>
      <c r="B161" s="152"/>
      <c r="C161" s="152"/>
      <c r="D161" s="152"/>
      <c r="E161" s="152"/>
      <c r="F161" s="152"/>
      <c r="G161" s="152"/>
      <c r="H161" s="152"/>
      <c r="I161" s="152"/>
      <c r="J161" s="153"/>
      <c r="K161" s="7"/>
      <c r="L161" s="7"/>
    </row>
    <row r="162" spans="1:25" ht="84.75" customHeight="1" x14ac:dyDescent="0.3">
      <c r="A162" s="4" t="s">
        <v>29</v>
      </c>
      <c r="B162" s="134" t="s">
        <v>26</v>
      </c>
      <c r="C162" s="134"/>
      <c r="D162" s="4">
        <v>2021</v>
      </c>
      <c r="E162" s="13" t="s">
        <v>55</v>
      </c>
      <c r="F162" s="41">
        <v>109</v>
      </c>
      <c r="G162" s="42">
        <f>I162</f>
        <v>5186.17</v>
      </c>
      <c r="H162" s="9">
        <v>0</v>
      </c>
      <c r="I162" s="91">
        <f>I193</f>
        <v>5186.17</v>
      </c>
      <c r="J162" s="92"/>
      <c r="K162" s="60"/>
      <c r="L162" s="61"/>
      <c r="M162" s="14"/>
    </row>
    <row r="163" spans="1:25" ht="23.25" customHeight="1" x14ac:dyDescent="0.3">
      <c r="A163" s="128" t="s">
        <v>34</v>
      </c>
      <c r="B163" s="122" t="s">
        <v>127</v>
      </c>
      <c r="C163" s="123"/>
      <c r="D163" s="8">
        <v>2021</v>
      </c>
      <c r="E163" s="13" t="s">
        <v>19</v>
      </c>
      <c r="F163" s="17">
        <v>6</v>
      </c>
      <c r="G163" s="42">
        <f>I163</f>
        <v>2046.03</v>
      </c>
      <c r="H163" s="9"/>
      <c r="I163" s="107">
        <f>I194</f>
        <v>2046.03</v>
      </c>
      <c r="J163" s="107"/>
      <c r="K163" s="107"/>
      <c r="L163" s="62"/>
      <c r="M163" s="14">
        <f>I162+I163</f>
        <v>7232.2</v>
      </c>
      <c r="O163" s="14"/>
    </row>
    <row r="164" spans="1:25" ht="18.75" customHeight="1" x14ac:dyDescent="0.3">
      <c r="A164" s="129"/>
      <c r="B164" s="124"/>
      <c r="C164" s="125"/>
      <c r="D164" s="8">
        <v>2022</v>
      </c>
      <c r="E164" s="13" t="s">
        <v>19</v>
      </c>
      <c r="F164" s="17">
        <v>6</v>
      </c>
      <c r="G164" s="42">
        <f>H164+J164</f>
        <v>7914.3999999999987</v>
      </c>
      <c r="H164" s="9"/>
      <c r="I164" s="43"/>
      <c r="J164" s="44">
        <f>7558.9+101.9+197.2+56.4</f>
        <v>7914.3999999999987</v>
      </c>
      <c r="K164" s="60"/>
      <c r="L164" s="61"/>
      <c r="M164" s="14"/>
      <c r="O164" s="14"/>
    </row>
    <row r="165" spans="1:25" ht="20.25" customHeight="1" x14ac:dyDescent="0.3">
      <c r="A165" s="129"/>
      <c r="B165" s="124"/>
      <c r="C165" s="125"/>
      <c r="D165" s="8">
        <v>2023</v>
      </c>
      <c r="E165" s="13" t="s">
        <v>19</v>
      </c>
      <c r="F165" s="4">
        <v>6</v>
      </c>
      <c r="G165" s="42">
        <f>I165</f>
        <v>9156.7999999999993</v>
      </c>
      <c r="H165" s="9">
        <v>0</v>
      </c>
      <c r="I165" s="91">
        <f>9066.8+90</f>
        <v>9156.7999999999993</v>
      </c>
      <c r="J165" s="92"/>
      <c r="K165" s="60"/>
      <c r="L165" s="61"/>
      <c r="M165" s="14"/>
      <c r="Y165" s="12">
        <f>9156.8-I165</f>
        <v>0</v>
      </c>
    </row>
    <row r="166" spans="1:25" x14ac:dyDescent="0.3">
      <c r="A166" s="129"/>
      <c r="B166" s="124"/>
      <c r="C166" s="125"/>
      <c r="D166" s="8">
        <v>2024</v>
      </c>
      <c r="E166" s="13" t="s">
        <v>19</v>
      </c>
      <c r="F166" s="4">
        <v>0</v>
      </c>
      <c r="G166" s="36" t="s">
        <v>30</v>
      </c>
      <c r="H166" s="9">
        <v>0</v>
      </c>
      <c r="I166" s="117">
        <v>0</v>
      </c>
      <c r="J166" s="156"/>
      <c r="K166" s="118"/>
      <c r="L166" s="27"/>
    </row>
    <row r="167" spans="1:25" x14ac:dyDescent="0.3">
      <c r="A167" s="129"/>
      <c r="B167" s="124"/>
      <c r="C167" s="125"/>
      <c r="D167" s="8">
        <v>2025</v>
      </c>
      <c r="E167" s="13" t="s">
        <v>19</v>
      </c>
      <c r="F167" s="4">
        <v>0</v>
      </c>
      <c r="G167" s="36" t="s">
        <v>30</v>
      </c>
      <c r="H167" s="9">
        <v>0</v>
      </c>
      <c r="I167" s="131">
        <v>0</v>
      </c>
      <c r="J167" s="132"/>
      <c r="K167" s="45"/>
      <c r="L167" s="16"/>
    </row>
    <row r="168" spans="1:25" x14ac:dyDescent="0.3">
      <c r="A168" s="130"/>
      <c r="B168" s="126"/>
      <c r="C168" s="127"/>
      <c r="D168" s="8">
        <v>2026</v>
      </c>
      <c r="E168" s="13" t="s">
        <v>19</v>
      </c>
      <c r="F168" s="4">
        <v>0</v>
      </c>
      <c r="G168" s="36" t="s">
        <v>30</v>
      </c>
      <c r="H168" s="9">
        <v>0</v>
      </c>
      <c r="I168" s="131">
        <v>0</v>
      </c>
      <c r="J168" s="132"/>
      <c r="K168" s="45"/>
      <c r="L168" s="16"/>
    </row>
    <row r="169" spans="1:25" ht="40.5" customHeight="1" x14ac:dyDescent="0.3">
      <c r="A169" s="128" t="s">
        <v>35</v>
      </c>
      <c r="B169" s="134" t="s">
        <v>57</v>
      </c>
      <c r="C169" s="134"/>
      <c r="D169" s="128">
        <v>2021</v>
      </c>
      <c r="E169" s="13"/>
      <c r="F169" s="41"/>
      <c r="G169" s="42">
        <f>I169</f>
        <v>2122.87</v>
      </c>
      <c r="H169" s="9">
        <v>0</v>
      </c>
      <c r="I169" s="91">
        <f>I170+I172+I171</f>
        <v>2122.87</v>
      </c>
      <c r="J169" s="92"/>
      <c r="K169" s="158">
        <v>112</v>
      </c>
      <c r="L169" s="119" t="s">
        <v>41</v>
      </c>
      <c r="M169" s="14">
        <f>M163+I169</f>
        <v>9355.07</v>
      </c>
      <c r="N169" s="14">
        <f>M169+I188+I190</f>
        <v>13872.53959</v>
      </c>
    </row>
    <row r="170" spans="1:25" ht="40.5" customHeight="1" x14ac:dyDescent="0.3">
      <c r="A170" s="129"/>
      <c r="B170" s="134" t="s">
        <v>58</v>
      </c>
      <c r="C170" s="134"/>
      <c r="D170" s="129"/>
      <c r="E170" s="13"/>
      <c r="F170" s="17"/>
      <c r="G170" s="42">
        <f>I170</f>
        <v>1862.7670000000001</v>
      </c>
      <c r="H170" s="9">
        <v>0</v>
      </c>
      <c r="I170" s="91">
        <f>1845.967+16.8</f>
        <v>1862.7670000000001</v>
      </c>
      <c r="J170" s="92"/>
      <c r="K170" s="159"/>
      <c r="L170" s="120"/>
      <c r="M170" s="14"/>
    </row>
    <row r="171" spans="1:25" ht="37.5" customHeight="1" x14ac:dyDescent="0.3">
      <c r="A171" s="129"/>
      <c r="B171" s="134" t="s">
        <v>59</v>
      </c>
      <c r="C171" s="134"/>
      <c r="D171" s="129"/>
      <c r="E171" s="13"/>
      <c r="F171" s="4"/>
      <c r="G171" s="42">
        <f>I171</f>
        <v>259.00299999999999</v>
      </c>
      <c r="H171" s="9">
        <v>0</v>
      </c>
      <c r="I171" s="91">
        <f>148.003+111</f>
        <v>259.00299999999999</v>
      </c>
      <c r="J171" s="92"/>
      <c r="K171" s="159"/>
      <c r="L171" s="120"/>
      <c r="M171" s="14"/>
    </row>
    <row r="172" spans="1:25" ht="33" customHeight="1" x14ac:dyDescent="0.3">
      <c r="A172" s="129"/>
      <c r="B172" s="134" t="s">
        <v>66</v>
      </c>
      <c r="C172" s="134"/>
      <c r="D172" s="130"/>
      <c r="E172" s="13"/>
      <c r="F172" s="4"/>
      <c r="G172" s="42">
        <f>I172</f>
        <v>1.1000000000000001</v>
      </c>
      <c r="H172" s="9">
        <v>0</v>
      </c>
      <c r="I172" s="91">
        <v>1.1000000000000001</v>
      </c>
      <c r="J172" s="92"/>
      <c r="K172" s="159"/>
      <c r="L172" s="120"/>
      <c r="M172" s="14">
        <f>M114+M169</f>
        <v>31945.239590000001</v>
      </c>
    </row>
    <row r="173" spans="1:25" ht="15" hidden="1" customHeight="1" x14ac:dyDescent="0.3">
      <c r="A173" s="129"/>
      <c r="B173" s="134"/>
      <c r="C173" s="134"/>
      <c r="D173" s="8">
        <v>2021</v>
      </c>
      <c r="E173" s="13" t="s">
        <v>28</v>
      </c>
      <c r="F173" s="4">
        <v>0</v>
      </c>
      <c r="G173" s="42">
        <f>H173+I173</f>
        <v>0</v>
      </c>
      <c r="H173" s="42">
        <v>0</v>
      </c>
      <c r="I173" s="107">
        <v>0</v>
      </c>
      <c r="J173" s="107"/>
      <c r="K173" s="159"/>
      <c r="L173" s="120"/>
    </row>
    <row r="174" spans="1:25" ht="15" hidden="1" customHeight="1" x14ac:dyDescent="0.3">
      <c r="A174" s="129"/>
      <c r="B174" s="134"/>
      <c r="C174" s="134"/>
      <c r="D174" s="8">
        <v>2022</v>
      </c>
      <c r="E174" s="13" t="s">
        <v>28</v>
      </c>
      <c r="F174" s="4">
        <v>0</v>
      </c>
      <c r="G174" s="42">
        <f>H174+I174</f>
        <v>0</v>
      </c>
      <c r="H174" s="42">
        <v>0</v>
      </c>
      <c r="I174" s="107">
        <v>0</v>
      </c>
      <c r="J174" s="107"/>
      <c r="K174" s="159"/>
      <c r="L174" s="120"/>
    </row>
    <row r="175" spans="1:25" ht="15" hidden="1" customHeight="1" x14ac:dyDescent="0.3">
      <c r="A175" s="129"/>
      <c r="B175" s="134"/>
      <c r="C175" s="134"/>
      <c r="D175" s="8">
        <v>2023</v>
      </c>
      <c r="E175" s="13" t="s">
        <v>28</v>
      </c>
      <c r="F175" s="4">
        <v>0</v>
      </c>
      <c r="G175" s="42">
        <f>H175+I175</f>
        <v>0</v>
      </c>
      <c r="H175" s="42">
        <v>0</v>
      </c>
      <c r="I175" s="107">
        <v>0</v>
      </c>
      <c r="J175" s="107"/>
      <c r="K175" s="160"/>
      <c r="L175" s="121"/>
      <c r="M175" s="14"/>
    </row>
    <row r="176" spans="1:25" ht="45.75" customHeight="1" x14ac:dyDescent="0.3">
      <c r="A176" s="129"/>
      <c r="B176" s="134" t="s">
        <v>91</v>
      </c>
      <c r="C176" s="134"/>
      <c r="D176" s="128">
        <v>2022</v>
      </c>
      <c r="E176" s="13"/>
      <c r="F176" s="41"/>
      <c r="G176" s="42">
        <f>I176</f>
        <v>1206.5</v>
      </c>
      <c r="H176" s="9">
        <v>0</v>
      </c>
      <c r="I176" s="91">
        <v>1206.5</v>
      </c>
      <c r="J176" s="92"/>
      <c r="K176" s="40"/>
      <c r="L176" s="27"/>
      <c r="M176" s="14">
        <f>I169+I176</f>
        <v>3329.37</v>
      </c>
      <c r="N176" s="14"/>
    </row>
    <row r="177" spans="1:25" ht="60.75" customHeight="1" x14ac:dyDescent="0.3">
      <c r="A177" s="129"/>
      <c r="B177" s="134" t="s">
        <v>90</v>
      </c>
      <c r="C177" s="134"/>
      <c r="D177" s="129"/>
      <c r="E177" s="13"/>
      <c r="F177" s="41"/>
      <c r="G177" s="42">
        <f>I177+H177</f>
        <v>899.1</v>
      </c>
      <c r="H177" s="9"/>
      <c r="I177" s="91">
        <f>899.1</f>
        <v>899.1</v>
      </c>
      <c r="J177" s="92"/>
      <c r="K177" s="40"/>
      <c r="L177" s="27"/>
      <c r="M177" s="14"/>
      <c r="N177" s="14"/>
    </row>
    <row r="178" spans="1:25" ht="36.75" customHeight="1" x14ac:dyDescent="0.3">
      <c r="A178" s="129"/>
      <c r="B178" s="134" t="s">
        <v>146</v>
      </c>
      <c r="C178" s="134"/>
      <c r="D178" s="13">
        <v>2023</v>
      </c>
      <c r="E178" s="13" t="s">
        <v>52</v>
      </c>
      <c r="F178" s="41">
        <v>3</v>
      </c>
      <c r="G178" s="42">
        <f>I178</f>
        <v>214</v>
      </c>
      <c r="H178" s="9">
        <v>0</v>
      </c>
      <c r="I178" s="91">
        <v>214</v>
      </c>
      <c r="J178" s="92"/>
      <c r="K178" s="40"/>
      <c r="L178" s="27"/>
      <c r="M178" s="14">
        <f>I169+I178</f>
        <v>2336.87</v>
      </c>
      <c r="N178" s="14"/>
    </row>
    <row r="179" spans="1:25" ht="43.5" customHeight="1" x14ac:dyDescent="0.3">
      <c r="A179" s="129"/>
      <c r="B179" s="134" t="s">
        <v>147</v>
      </c>
      <c r="C179" s="134"/>
      <c r="D179" s="13">
        <v>2023</v>
      </c>
      <c r="E179" s="13" t="s">
        <v>52</v>
      </c>
      <c r="F179" s="41">
        <v>1</v>
      </c>
      <c r="G179" s="42">
        <f>I179</f>
        <v>16833.400000000001</v>
      </c>
      <c r="H179" s="9">
        <v>0</v>
      </c>
      <c r="I179" s="91">
        <v>16833.400000000001</v>
      </c>
      <c r="J179" s="92"/>
      <c r="K179" s="40"/>
      <c r="L179" s="27"/>
      <c r="M179" s="14">
        <f>I170+I179</f>
        <v>18696.167000000001</v>
      </c>
      <c r="N179" s="14"/>
    </row>
    <row r="180" spans="1:25" ht="15.75" customHeight="1" x14ac:dyDescent="0.3">
      <c r="A180" s="122" t="s">
        <v>87</v>
      </c>
      <c r="B180" s="138"/>
      <c r="C180" s="123"/>
      <c r="D180" s="8">
        <v>2021</v>
      </c>
      <c r="E180" s="13"/>
      <c r="F180" s="17">
        <f t="shared" ref="F180:F185" si="21">F163</f>
        <v>6</v>
      </c>
      <c r="G180" s="18">
        <f>H180+I180</f>
        <v>9355.07</v>
      </c>
      <c r="H180" s="18">
        <f>H162+H163+H169+H170+H171+H172</f>
        <v>0</v>
      </c>
      <c r="I180" s="91">
        <f>I162+I163+I169</f>
        <v>9355.07</v>
      </c>
      <c r="J180" s="92"/>
      <c r="K180" s="18">
        <v>112</v>
      </c>
      <c r="L180" s="19" t="s">
        <v>37</v>
      </c>
      <c r="M180" s="14"/>
    </row>
    <row r="181" spans="1:25" ht="15.75" customHeight="1" x14ac:dyDescent="0.3">
      <c r="A181" s="124"/>
      <c r="B181" s="139"/>
      <c r="C181" s="125"/>
      <c r="D181" s="8">
        <v>2022</v>
      </c>
      <c r="E181" s="13"/>
      <c r="F181" s="17">
        <f t="shared" si="21"/>
        <v>6</v>
      </c>
      <c r="G181" s="18">
        <f>H181+I181</f>
        <v>10019.999999999998</v>
      </c>
      <c r="H181" s="18">
        <f>H164+H176+H177</f>
        <v>0</v>
      </c>
      <c r="I181" s="91">
        <f>J164+I176+I177</f>
        <v>10019.999999999998</v>
      </c>
      <c r="J181" s="92"/>
      <c r="K181" s="18">
        <v>112</v>
      </c>
      <c r="L181" s="19" t="s">
        <v>37</v>
      </c>
      <c r="M181" s="14"/>
    </row>
    <row r="182" spans="1:25" ht="15.75" customHeight="1" x14ac:dyDescent="0.3">
      <c r="A182" s="124"/>
      <c r="B182" s="139"/>
      <c r="C182" s="125"/>
      <c r="D182" s="8">
        <v>2023</v>
      </c>
      <c r="E182" s="13"/>
      <c r="F182" s="17">
        <f t="shared" si="21"/>
        <v>6</v>
      </c>
      <c r="G182" s="18">
        <f t="shared" ref="G182" si="22">H182+I182</f>
        <v>26204.2</v>
      </c>
      <c r="H182" s="18">
        <f>H165+H178+H179</f>
        <v>0</v>
      </c>
      <c r="I182" s="91">
        <f>I165+I178+I179</f>
        <v>26204.2</v>
      </c>
      <c r="J182" s="92"/>
      <c r="K182" s="18">
        <v>112</v>
      </c>
      <c r="L182" s="19" t="s">
        <v>37</v>
      </c>
      <c r="M182" s="14"/>
    </row>
    <row r="183" spans="1:25" ht="15.75" customHeight="1" x14ac:dyDescent="0.3">
      <c r="A183" s="124"/>
      <c r="B183" s="139"/>
      <c r="C183" s="125"/>
      <c r="D183" s="8">
        <v>2024</v>
      </c>
      <c r="E183" s="13"/>
      <c r="F183" s="17">
        <f t="shared" si="21"/>
        <v>0</v>
      </c>
      <c r="G183" s="52" t="s">
        <v>30</v>
      </c>
      <c r="H183" s="18"/>
      <c r="I183" s="117" t="s">
        <v>30</v>
      </c>
      <c r="J183" s="118"/>
      <c r="K183" s="18">
        <v>112</v>
      </c>
      <c r="L183" s="19" t="s">
        <v>37</v>
      </c>
      <c r="M183" s="14"/>
    </row>
    <row r="184" spans="1:25" ht="15.75" customHeight="1" x14ac:dyDescent="0.3">
      <c r="A184" s="124"/>
      <c r="B184" s="139"/>
      <c r="C184" s="125"/>
      <c r="D184" s="8">
        <v>2025</v>
      </c>
      <c r="E184" s="13"/>
      <c r="F184" s="17">
        <f t="shared" si="21"/>
        <v>0</v>
      </c>
      <c r="G184" s="52" t="s">
        <v>30</v>
      </c>
      <c r="H184" s="18"/>
      <c r="I184" s="117" t="s">
        <v>30</v>
      </c>
      <c r="J184" s="118"/>
      <c r="K184" s="18"/>
      <c r="L184" s="19"/>
      <c r="M184" s="14"/>
    </row>
    <row r="185" spans="1:25" ht="15.75" customHeight="1" x14ac:dyDescent="0.3">
      <c r="A185" s="126"/>
      <c r="B185" s="140"/>
      <c r="C185" s="127"/>
      <c r="D185" s="8">
        <v>2026</v>
      </c>
      <c r="E185" s="13"/>
      <c r="F185" s="17">
        <f t="shared" si="21"/>
        <v>0</v>
      </c>
      <c r="G185" s="52" t="s">
        <v>30</v>
      </c>
      <c r="H185" s="18"/>
      <c r="I185" s="117" t="s">
        <v>30</v>
      </c>
      <c r="J185" s="118"/>
      <c r="K185" s="18"/>
      <c r="L185" s="19"/>
      <c r="M185" s="14"/>
    </row>
    <row r="186" spans="1:25" x14ac:dyDescent="0.3">
      <c r="A186" s="102" t="s">
        <v>23</v>
      </c>
      <c r="B186" s="102"/>
      <c r="C186" s="102"/>
      <c r="D186" s="8"/>
      <c r="E186" s="8"/>
      <c r="F186" s="47"/>
      <c r="G186" s="42">
        <v>13872.54</v>
      </c>
      <c r="H186" s="42"/>
      <c r="I186" s="107">
        <v>13872.54</v>
      </c>
      <c r="J186" s="107"/>
      <c r="K186" s="46"/>
      <c r="L186" s="8"/>
      <c r="M186" s="14">
        <f>I188+I190+I193+I194+I195</f>
        <v>13872.53959</v>
      </c>
    </row>
    <row r="187" spans="1:25" x14ac:dyDescent="0.3">
      <c r="A187" s="102" t="s">
        <v>11</v>
      </c>
      <c r="B187" s="102"/>
      <c r="C187" s="102"/>
      <c r="D187" s="8"/>
      <c r="E187" s="8"/>
      <c r="F187" s="8"/>
      <c r="G187" s="18">
        <f t="shared" ref="G187:G194" si="23">H187+I187</f>
        <v>0</v>
      </c>
      <c r="H187" s="9">
        <v>0</v>
      </c>
      <c r="I187" s="103"/>
      <c r="J187" s="103"/>
      <c r="K187" s="9"/>
      <c r="L187" s="47"/>
    </row>
    <row r="188" spans="1:25" ht="45.75" customHeight="1" x14ac:dyDescent="0.3">
      <c r="A188" s="102" t="s">
        <v>20</v>
      </c>
      <c r="B188" s="102"/>
      <c r="C188" s="102"/>
      <c r="D188" s="8"/>
      <c r="E188" s="13" t="s">
        <v>52</v>
      </c>
      <c r="F188" s="17">
        <f>F16+F22+F28+F34</f>
        <v>4</v>
      </c>
      <c r="G188" s="18">
        <f t="shared" si="23"/>
        <v>3541.5995900000003</v>
      </c>
      <c r="H188" s="18">
        <f>H16+H22+H28+H58</f>
        <v>0</v>
      </c>
      <c r="I188" s="107">
        <f>J16+J22+J28+J34</f>
        <v>3541.5995900000003</v>
      </c>
      <c r="J188" s="107"/>
      <c r="K188" s="18">
        <v>112</v>
      </c>
      <c r="L188" s="19" t="s">
        <v>37</v>
      </c>
      <c r="M188" s="14"/>
      <c r="Y188" s="12"/>
    </row>
    <row r="189" spans="1:25" ht="30.75" customHeight="1" x14ac:dyDescent="0.3">
      <c r="A189" s="108" t="s">
        <v>46</v>
      </c>
      <c r="B189" s="109"/>
      <c r="C189" s="110"/>
      <c r="D189" s="8"/>
      <c r="E189" s="13" t="s">
        <v>19</v>
      </c>
      <c r="F189" s="17">
        <v>0</v>
      </c>
      <c r="G189" s="48" t="s">
        <v>30</v>
      </c>
      <c r="H189" s="49" t="s">
        <v>30</v>
      </c>
      <c r="I189" s="117" t="s">
        <v>30</v>
      </c>
      <c r="J189" s="118"/>
      <c r="K189" s="48">
        <v>112</v>
      </c>
      <c r="L189" s="50" t="s">
        <v>37</v>
      </c>
      <c r="M189" s="14" t="e">
        <f>I188+I189</f>
        <v>#VALUE!</v>
      </c>
    </row>
    <row r="190" spans="1:25" ht="52.5" customHeight="1" x14ac:dyDescent="0.3">
      <c r="A190" s="108" t="s">
        <v>27</v>
      </c>
      <c r="B190" s="109"/>
      <c r="C190" s="110"/>
      <c r="D190" s="8"/>
      <c r="E190" s="13" t="s">
        <v>19</v>
      </c>
      <c r="F190" s="51">
        <v>1</v>
      </c>
      <c r="G190" s="18">
        <v>975.87</v>
      </c>
      <c r="H190" s="52">
        <f>H107</f>
        <v>0</v>
      </c>
      <c r="I190" s="91">
        <v>975.87</v>
      </c>
      <c r="J190" s="92"/>
      <c r="K190" s="9">
        <v>112</v>
      </c>
      <c r="L190" s="19" t="s">
        <v>37</v>
      </c>
    </row>
    <row r="191" spans="1:25" ht="37.5" x14ac:dyDescent="0.3">
      <c r="A191" s="102" t="s">
        <v>13</v>
      </c>
      <c r="B191" s="102"/>
      <c r="C191" s="102"/>
      <c r="D191" s="8"/>
      <c r="E191" s="13" t="s">
        <v>19</v>
      </c>
      <c r="F191" s="53">
        <f>F154</f>
        <v>0</v>
      </c>
      <c r="G191" s="52" t="s">
        <v>30</v>
      </c>
      <c r="H191" s="52" t="str">
        <f>H154</f>
        <v>-</v>
      </c>
      <c r="I191" s="157" t="str">
        <f>I154</f>
        <v>-</v>
      </c>
      <c r="J191" s="157"/>
      <c r="K191" s="9">
        <v>112</v>
      </c>
      <c r="L191" s="19" t="s">
        <v>40</v>
      </c>
    </row>
    <row r="192" spans="1:25" ht="47.25" customHeight="1" x14ac:dyDescent="0.3">
      <c r="A192" s="102" t="s">
        <v>65</v>
      </c>
      <c r="B192" s="102"/>
      <c r="C192" s="102"/>
      <c r="D192" s="8"/>
      <c r="E192" s="13"/>
      <c r="F192" s="51"/>
      <c r="G192" s="18">
        <f t="shared" si="23"/>
        <v>9355.07</v>
      </c>
      <c r="H192" s="52">
        <v>0</v>
      </c>
      <c r="I192" s="91">
        <f>I193+I194+I195</f>
        <v>9355.07</v>
      </c>
      <c r="J192" s="92"/>
      <c r="K192" s="9">
        <v>112</v>
      </c>
      <c r="L192" s="19" t="s">
        <v>41</v>
      </c>
      <c r="M192" s="14">
        <f>9355.07-I192</f>
        <v>0</v>
      </c>
    </row>
    <row r="193" spans="1:15" ht="73.5" customHeight="1" x14ac:dyDescent="0.3">
      <c r="A193" s="102" t="s">
        <v>61</v>
      </c>
      <c r="B193" s="102"/>
      <c r="C193" s="102"/>
      <c r="D193" s="8"/>
      <c r="E193" s="13" t="s">
        <v>55</v>
      </c>
      <c r="F193" s="51">
        <f>F162</f>
        <v>109</v>
      </c>
      <c r="G193" s="18">
        <f t="shared" si="23"/>
        <v>5186.17</v>
      </c>
      <c r="H193" s="52">
        <v>0</v>
      </c>
      <c r="I193" s="91">
        <v>5186.17</v>
      </c>
      <c r="J193" s="92"/>
      <c r="K193" s="9">
        <v>112</v>
      </c>
      <c r="L193" s="19" t="s">
        <v>41</v>
      </c>
      <c r="M193" s="14">
        <f>I193+I194</f>
        <v>7232.2</v>
      </c>
    </row>
    <row r="194" spans="1:15" ht="61.5" customHeight="1" x14ac:dyDescent="0.3">
      <c r="A194" s="102" t="s">
        <v>62</v>
      </c>
      <c r="B194" s="102"/>
      <c r="C194" s="102"/>
      <c r="D194" s="8"/>
      <c r="E194" s="13" t="s">
        <v>19</v>
      </c>
      <c r="F194" s="51">
        <f>F163</f>
        <v>6</v>
      </c>
      <c r="G194" s="18">
        <f t="shared" si="23"/>
        <v>2046.03</v>
      </c>
      <c r="H194" s="52">
        <v>0</v>
      </c>
      <c r="I194" s="91">
        <v>2046.03</v>
      </c>
      <c r="J194" s="92"/>
      <c r="K194" s="9">
        <v>112</v>
      </c>
      <c r="L194" s="19" t="s">
        <v>41</v>
      </c>
      <c r="M194" s="14"/>
    </row>
    <row r="195" spans="1:15" ht="33" customHeight="1" x14ac:dyDescent="0.3">
      <c r="A195" s="104" t="s">
        <v>73</v>
      </c>
      <c r="B195" s="105"/>
      <c r="C195" s="106"/>
      <c r="D195" s="8"/>
      <c r="E195" s="13"/>
      <c r="F195" s="51"/>
      <c r="G195" s="42">
        <f t="shared" ref="G195:G197" si="24">I195</f>
        <v>2122.87</v>
      </c>
      <c r="H195" s="18"/>
      <c r="I195" s="91">
        <f>I196+I197+I198</f>
        <v>2122.87</v>
      </c>
      <c r="J195" s="133"/>
      <c r="K195" s="92"/>
      <c r="L195" s="19"/>
      <c r="M195" s="14"/>
    </row>
    <row r="196" spans="1:15" ht="24.75" customHeight="1" x14ac:dyDescent="0.3">
      <c r="A196" s="104" t="s">
        <v>58</v>
      </c>
      <c r="B196" s="105"/>
      <c r="C196" s="106"/>
      <c r="D196" s="8"/>
      <c r="E196" s="13"/>
      <c r="F196" s="51"/>
      <c r="G196" s="42">
        <f t="shared" si="24"/>
        <v>1862.7670000000001</v>
      </c>
      <c r="H196" s="18"/>
      <c r="I196" s="91">
        <f>I170</f>
        <v>1862.7670000000001</v>
      </c>
      <c r="J196" s="141"/>
      <c r="K196" s="142"/>
      <c r="L196" s="19"/>
      <c r="M196" s="14"/>
    </row>
    <row r="197" spans="1:15" ht="32.25" customHeight="1" x14ac:dyDescent="0.3">
      <c r="A197" s="104" t="s">
        <v>59</v>
      </c>
      <c r="B197" s="105"/>
      <c r="C197" s="106"/>
      <c r="D197" s="8"/>
      <c r="E197" s="13"/>
      <c r="F197" s="51"/>
      <c r="G197" s="42">
        <f t="shared" si="24"/>
        <v>259.00299999999999</v>
      </c>
      <c r="H197" s="18"/>
      <c r="I197" s="91">
        <f>I171</f>
        <v>259.00299999999999</v>
      </c>
      <c r="J197" s="133"/>
      <c r="K197" s="92"/>
      <c r="L197" s="19"/>
      <c r="M197" s="14"/>
    </row>
    <row r="198" spans="1:15" ht="27" customHeight="1" x14ac:dyDescent="0.3">
      <c r="A198" s="104" t="s">
        <v>66</v>
      </c>
      <c r="B198" s="105"/>
      <c r="C198" s="106"/>
      <c r="D198" s="8"/>
      <c r="E198" s="13"/>
      <c r="F198" s="4"/>
      <c r="G198" s="42">
        <f>I198</f>
        <v>1.1000000000000001</v>
      </c>
      <c r="H198" s="9">
        <v>0</v>
      </c>
      <c r="I198" s="91">
        <v>1.1000000000000001</v>
      </c>
      <c r="J198" s="92"/>
      <c r="K198" s="44"/>
      <c r="L198" s="19"/>
      <c r="M198" s="14"/>
    </row>
    <row r="199" spans="1:15" x14ac:dyDescent="0.3">
      <c r="A199" s="102" t="s">
        <v>24</v>
      </c>
      <c r="B199" s="102"/>
      <c r="C199" s="102"/>
      <c r="D199" s="8"/>
      <c r="E199" s="8"/>
      <c r="F199" s="8"/>
      <c r="G199" s="42">
        <v>39940.5</v>
      </c>
      <c r="H199" s="9">
        <v>15724.6</v>
      </c>
      <c r="I199" s="103">
        <v>24215.9</v>
      </c>
      <c r="J199" s="103"/>
      <c r="K199" s="46"/>
      <c r="L199" s="8"/>
      <c r="N199" s="14">
        <f>I199+H199</f>
        <v>39940.5</v>
      </c>
      <c r="O199" s="12">
        <f>39940.5-G199</f>
        <v>0</v>
      </c>
    </row>
    <row r="200" spans="1:15" x14ac:dyDescent="0.3">
      <c r="A200" s="102" t="s">
        <v>11</v>
      </c>
      <c r="B200" s="102"/>
      <c r="C200" s="102"/>
      <c r="D200" s="8"/>
      <c r="E200" s="8"/>
      <c r="F200" s="8"/>
      <c r="G200" s="9"/>
      <c r="H200" s="9"/>
      <c r="I200" s="103"/>
      <c r="J200" s="103"/>
      <c r="K200" s="9"/>
      <c r="L200" s="54"/>
    </row>
    <row r="201" spans="1:15" ht="63" customHeight="1" x14ac:dyDescent="0.3">
      <c r="A201" s="102" t="s">
        <v>20</v>
      </c>
      <c r="B201" s="102"/>
      <c r="C201" s="102"/>
      <c r="D201" s="8"/>
      <c r="E201" s="13" t="s">
        <v>52</v>
      </c>
      <c r="F201" s="17">
        <f>F17+F23+F29+F35+F53+F59+F47+F41</f>
        <v>6</v>
      </c>
      <c r="G201" s="18">
        <f t="shared" ref="G201:G207" si="25">H201+I201</f>
        <v>10847.799999999997</v>
      </c>
      <c r="H201" s="18">
        <f>H17+H23+H29+H59</f>
        <v>0</v>
      </c>
      <c r="I201" s="107">
        <f>J17+J23+J29+J59+J35+J41+J53+J47</f>
        <v>10847.799999999997</v>
      </c>
      <c r="J201" s="107"/>
      <c r="K201" s="18">
        <v>112</v>
      </c>
      <c r="L201" s="19" t="s">
        <v>37</v>
      </c>
      <c r="M201" s="14">
        <f>I201+I202</f>
        <v>14195.899999999998</v>
      </c>
      <c r="N201" s="14">
        <f>G201+G202</f>
        <v>29920.5</v>
      </c>
      <c r="O201" s="14"/>
    </row>
    <row r="202" spans="1:15" ht="39" customHeight="1" x14ac:dyDescent="0.3">
      <c r="A202" s="108" t="s">
        <v>46</v>
      </c>
      <c r="B202" s="109"/>
      <c r="C202" s="110"/>
      <c r="D202" s="8"/>
      <c r="E202" s="13" t="s">
        <v>19</v>
      </c>
      <c r="F202" s="17">
        <f>F78+F83+F95</f>
        <v>1</v>
      </c>
      <c r="G202" s="48">
        <f t="shared" si="25"/>
        <v>19072.7</v>
      </c>
      <c r="H202" s="48">
        <f>H83</f>
        <v>15724.6</v>
      </c>
      <c r="I202" s="91">
        <f>I101</f>
        <v>3348.1000000000004</v>
      </c>
      <c r="J202" s="92"/>
      <c r="K202" s="48">
        <v>112</v>
      </c>
      <c r="L202" s="50" t="s">
        <v>37</v>
      </c>
      <c r="M202" s="14">
        <f>I201+I202</f>
        <v>14195.899999999998</v>
      </c>
      <c r="N202" s="14"/>
    </row>
    <row r="203" spans="1:15" ht="48" customHeight="1" x14ac:dyDescent="0.3">
      <c r="A203" s="108" t="s">
        <v>27</v>
      </c>
      <c r="B203" s="109"/>
      <c r="C203" s="110"/>
      <c r="D203" s="8"/>
      <c r="E203" s="13" t="s">
        <v>19</v>
      </c>
      <c r="F203" s="51">
        <v>1</v>
      </c>
      <c r="G203" s="52" t="s">
        <v>30</v>
      </c>
      <c r="H203" s="52" t="s">
        <v>30</v>
      </c>
      <c r="I203" s="117" t="s">
        <v>30</v>
      </c>
      <c r="J203" s="118"/>
      <c r="K203" s="9">
        <v>112</v>
      </c>
      <c r="L203" s="19" t="s">
        <v>37</v>
      </c>
      <c r="N203" s="14"/>
    </row>
    <row r="204" spans="1:15" ht="38.25" customHeight="1" x14ac:dyDescent="0.3">
      <c r="A204" s="102" t="s">
        <v>13</v>
      </c>
      <c r="B204" s="102"/>
      <c r="C204" s="102"/>
      <c r="D204" s="8"/>
      <c r="E204" s="13" t="s">
        <v>19</v>
      </c>
      <c r="F204" s="53">
        <f>F155</f>
        <v>0</v>
      </c>
      <c r="G204" s="52">
        <f t="shared" si="25"/>
        <v>0</v>
      </c>
      <c r="H204" s="52">
        <f>H149</f>
        <v>0</v>
      </c>
      <c r="I204" s="157">
        <f>J149</f>
        <v>0</v>
      </c>
      <c r="J204" s="157"/>
      <c r="K204" s="9">
        <v>112</v>
      </c>
      <c r="L204" s="19" t="s">
        <v>40</v>
      </c>
    </row>
    <row r="205" spans="1:15" ht="42.75" customHeight="1" x14ac:dyDescent="0.3">
      <c r="A205" s="102" t="s">
        <v>60</v>
      </c>
      <c r="B205" s="102"/>
      <c r="C205" s="102"/>
      <c r="D205" s="8"/>
      <c r="E205" s="13"/>
      <c r="F205" s="51"/>
      <c r="G205" s="18">
        <f t="shared" si="25"/>
        <v>10019.999999999998</v>
      </c>
      <c r="H205" s="18">
        <v>0</v>
      </c>
      <c r="I205" s="91">
        <f>I206+I207+I209</f>
        <v>10019.999999999998</v>
      </c>
      <c r="J205" s="92"/>
      <c r="K205" s="9">
        <v>112</v>
      </c>
      <c r="L205" s="19" t="s">
        <v>41</v>
      </c>
      <c r="M205" s="14">
        <f>9355.07-I205</f>
        <v>-664.92999999999847</v>
      </c>
    </row>
    <row r="206" spans="1:15" ht="63" customHeight="1" x14ac:dyDescent="0.3">
      <c r="A206" s="104" t="s">
        <v>63</v>
      </c>
      <c r="B206" s="105"/>
      <c r="C206" s="106"/>
      <c r="D206" s="8"/>
      <c r="E206" s="13" t="s">
        <v>19</v>
      </c>
      <c r="F206" s="51">
        <f>F164</f>
        <v>6</v>
      </c>
      <c r="G206" s="18">
        <f t="shared" si="25"/>
        <v>7914.3999999999987</v>
      </c>
      <c r="H206" s="18">
        <v>0</v>
      </c>
      <c r="I206" s="91">
        <f>J164</f>
        <v>7914.3999999999987</v>
      </c>
      <c r="J206" s="92"/>
      <c r="K206" s="9">
        <v>112</v>
      </c>
      <c r="L206" s="19" t="s">
        <v>41</v>
      </c>
      <c r="M206" s="14">
        <f>(I206+I207)-7149.4</f>
        <v>1971.4999999999982</v>
      </c>
    </row>
    <row r="207" spans="1:15" ht="27" customHeight="1" x14ac:dyDescent="0.3">
      <c r="A207" s="104" t="s">
        <v>74</v>
      </c>
      <c r="B207" s="105"/>
      <c r="C207" s="106"/>
      <c r="D207" s="8"/>
      <c r="E207" s="13"/>
      <c r="F207" s="51">
        <f>F208</f>
        <v>0</v>
      </c>
      <c r="G207" s="18">
        <f t="shared" si="25"/>
        <v>1206.5</v>
      </c>
      <c r="H207" s="18">
        <f>H208</f>
        <v>0</v>
      </c>
      <c r="I207" s="91">
        <f>I208</f>
        <v>1206.5</v>
      </c>
      <c r="J207" s="92"/>
      <c r="K207" s="9">
        <v>112</v>
      </c>
      <c r="L207" s="19" t="s">
        <v>41</v>
      </c>
      <c r="M207" s="14"/>
    </row>
    <row r="208" spans="1:15" ht="47.25" customHeight="1" x14ac:dyDescent="0.3">
      <c r="A208" s="104" t="s">
        <v>75</v>
      </c>
      <c r="B208" s="105"/>
      <c r="C208" s="106"/>
      <c r="D208" s="8"/>
      <c r="E208" s="13"/>
      <c r="F208" s="51"/>
      <c r="G208" s="42">
        <f t="shared" ref="G208" si="26">I208</f>
        <v>1206.5</v>
      </c>
      <c r="H208" s="18"/>
      <c r="I208" s="117">
        <v>1206.5</v>
      </c>
      <c r="J208" s="136"/>
      <c r="K208" s="137"/>
      <c r="L208" s="19"/>
      <c r="M208" s="14"/>
    </row>
    <row r="209" spans="1:25" ht="64.5" customHeight="1" x14ac:dyDescent="0.3">
      <c r="A209" s="104" t="s">
        <v>90</v>
      </c>
      <c r="B209" s="105"/>
      <c r="C209" s="106"/>
      <c r="D209" s="8"/>
      <c r="E209" s="13"/>
      <c r="F209" s="51"/>
      <c r="G209" s="42">
        <f t="shared" ref="G209" si="27">I209</f>
        <v>899.1</v>
      </c>
      <c r="H209" s="18"/>
      <c r="I209" s="117">
        <f>I177</f>
        <v>899.1</v>
      </c>
      <c r="J209" s="136"/>
      <c r="K209" s="137"/>
      <c r="L209" s="19"/>
      <c r="M209" s="14"/>
    </row>
    <row r="210" spans="1:25" ht="32.25" customHeight="1" x14ac:dyDescent="0.3">
      <c r="A210" s="102" t="s">
        <v>25</v>
      </c>
      <c r="B210" s="102"/>
      <c r="C210" s="102"/>
      <c r="D210" s="8"/>
      <c r="E210" s="8"/>
      <c r="F210" s="8"/>
      <c r="G210" s="42">
        <v>80552.41</v>
      </c>
      <c r="H210" s="9">
        <f>H212+H216+H218</f>
        <v>19494.009999999998</v>
      </c>
      <c r="I210" s="103">
        <v>61058.400000000001</v>
      </c>
      <c r="J210" s="103"/>
      <c r="K210" s="9"/>
      <c r="L210" s="8"/>
    </row>
    <row r="211" spans="1:25" ht="30.75" customHeight="1" x14ac:dyDescent="0.3">
      <c r="A211" s="102" t="s">
        <v>137</v>
      </c>
      <c r="B211" s="102"/>
      <c r="C211" s="102"/>
      <c r="D211" s="8"/>
      <c r="E211" s="8"/>
      <c r="F211" s="8"/>
      <c r="G211" s="9"/>
      <c r="H211" s="9"/>
      <c r="I211" s="103"/>
      <c r="J211" s="103"/>
      <c r="K211" s="9"/>
      <c r="L211" s="54"/>
    </row>
    <row r="212" spans="1:25" ht="55.5" customHeight="1" x14ac:dyDescent="0.3">
      <c r="A212" s="102" t="s">
        <v>149</v>
      </c>
      <c r="B212" s="102"/>
      <c r="C212" s="102"/>
      <c r="D212" s="8"/>
      <c r="E212" s="13"/>
      <c r="F212" s="17"/>
      <c r="G212" s="18">
        <v>27019.21</v>
      </c>
      <c r="H212" s="18">
        <f>H213+H214+H215</f>
        <v>19494.009999999998</v>
      </c>
      <c r="I212" s="107">
        <v>7525.2</v>
      </c>
      <c r="J212" s="107"/>
      <c r="K212" s="18">
        <v>112</v>
      </c>
      <c r="L212" s="19" t="s">
        <v>37</v>
      </c>
      <c r="M212" s="14"/>
      <c r="N212" s="12"/>
      <c r="O212" s="12">
        <f>G212+G213</f>
        <v>34369.21</v>
      </c>
      <c r="Y212" s="12"/>
    </row>
    <row r="213" spans="1:25" ht="64.5" customHeight="1" x14ac:dyDescent="0.3">
      <c r="A213" s="102" t="s">
        <v>138</v>
      </c>
      <c r="B213" s="102"/>
      <c r="C213" s="102"/>
      <c r="D213" s="8"/>
      <c r="E213" s="13" t="s">
        <v>52</v>
      </c>
      <c r="F213" s="17">
        <v>4</v>
      </c>
      <c r="G213" s="18">
        <f>H213+I213</f>
        <v>7350</v>
      </c>
      <c r="H213" s="18">
        <f>H72</f>
        <v>0</v>
      </c>
      <c r="I213" s="107">
        <f>I72</f>
        <v>7350</v>
      </c>
      <c r="J213" s="107"/>
      <c r="K213" s="18">
        <v>112</v>
      </c>
      <c r="L213" s="19" t="s">
        <v>37</v>
      </c>
      <c r="M213" s="14"/>
      <c r="N213" s="12"/>
      <c r="O213" s="12">
        <f>G213+G214</f>
        <v>27019.21</v>
      </c>
      <c r="Y213" s="12"/>
    </row>
    <row r="214" spans="1:25" ht="27" customHeight="1" x14ac:dyDescent="0.3">
      <c r="A214" s="108" t="s">
        <v>139</v>
      </c>
      <c r="B214" s="109"/>
      <c r="C214" s="110"/>
      <c r="D214" s="8"/>
      <c r="E214" s="13" t="s">
        <v>19</v>
      </c>
      <c r="F214" s="17">
        <v>1</v>
      </c>
      <c r="G214" s="48">
        <f t="shared" ref="G214:G217" si="28">H214+I214</f>
        <v>19669.21</v>
      </c>
      <c r="H214" s="48">
        <f>H90</f>
        <v>19494.009999999998</v>
      </c>
      <c r="I214" s="91">
        <f>J90</f>
        <v>175.2</v>
      </c>
      <c r="J214" s="92"/>
      <c r="K214" s="48">
        <v>112</v>
      </c>
      <c r="L214" s="50" t="s">
        <v>37</v>
      </c>
      <c r="M214" s="14"/>
      <c r="N214" s="12"/>
      <c r="Y214" s="12"/>
    </row>
    <row r="215" spans="1:25" ht="46.5" customHeight="1" x14ac:dyDescent="0.3">
      <c r="A215" s="108" t="s">
        <v>140</v>
      </c>
      <c r="B215" s="109"/>
      <c r="C215" s="110"/>
      <c r="D215" s="8"/>
      <c r="E215" s="13" t="s">
        <v>19</v>
      </c>
      <c r="F215" s="51">
        <f>F120</f>
        <v>1</v>
      </c>
      <c r="G215" s="52" t="s">
        <v>30</v>
      </c>
      <c r="H215" s="52">
        <f>H120</f>
        <v>0</v>
      </c>
      <c r="I215" s="117" t="s">
        <v>30</v>
      </c>
      <c r="J215" s="118"/>
      <c r="K215" s="9">
        <v>112</v>
      </c>
      <c r="L215" s="19" t="s">
        <v>37</v>
      </c>
      <c r="Y215" s="12"/>
    </row>
    <row r="216" spans="1:25" ht="45.75" customHeight="1" x14ac:dyDescent="0.3">
      <c r="A216" s="102" t="s">
        <v>150</v>
      </c>
      <c r="B216" s="102"/>
      <c r="C216" s="102"/>
      <c r="D216" s="8"/>
      <c r="E216" s="13" t="s">
        <v>19</v>
      </c>
      <c r="F216" s="53">
        <v>3</v>
      </c>
      <c r="G216" s="18">
        <f t="shared" si="28"/>
        <v>27329.000000000004</v>
      </c>
      <c r="H216" s="18">
        <f>H156</f>
        <v>0</v>
      </c>
      <c r="I216" s="91">
        <f>I156</f>
        <v>27329.000000000004</v>
      </c>
      <c r="J216" s="92"/>
      <c r="K216" s="9">
        <v>112</v>
      </c>
      <c r="L216" s="19" t="s">
        <v>40</v>
      </c>
    </row>
    <row r="217" spans="1:25" ht="63" customHeight="1" x14ac:dyDescent="0.3">
      <c r="A217" s="104" t="s">
        <v>145</v>
      </c>
      <c r="B217" s="105"/>
      <c r="C217" s="106"/>
      <c r="D217" s="8"/>
      <c r="E217" s="13" t="s">
        <v>52</v>
      </c>
      <c r="F217" s="51">
        <v>1</v>
      </c>
      <c r="G217" s="18">
        <f t="shared" si="28"/>
        <v>22</v>
      </c>
      <c r="H217" s="18">
        <v>0</v>
      </c>
      <c r="I217" s="91">
        <v>22</v>
      </c>
      <c r="J217" s="92"/>
      <c r="K217" s="9"/>
      <c r="L217" s="19"/>
    </row>
    <row r="218" spans="1:25" ht="37.5" customHeight="1" x14ac:dyDescent="0.3">
      <c r="A218" s="102" t="s">
        <v>151</v>
      </c>
      <c r="B218" s="102"/>
      <c r="C218" s="102"/>
      <c r="D218" s="8"/>
      <c r="E218" s="13" t="s">
        <v>19</v>
      </c>
      <c r="F218" s="51">
        <f>F182</f>
        <v>6</v>
      </c>
      <c r="G218" s="18">
        <f>H218+I218</f>
        <v>26204.2</v>
      </c>
      <c r="H218" s="18">
        <f>H219</f>
        <v>0</v>
      </c>
      <c r="I218" s="91">
        <f>I219+I220+I221</f>
        <v>26204.2</v>
      </c>
      <c r="J218" s="92"/>
      <c r="K218" s="9">
        <v>112</v>
      </c>
      <c r="L218" s="19" t="s">
        <v>41</v>
      </c>
      <c r="M218" s="14">
        <f>9355.07-I218</f>
        <v>-16849.13</v>
      </c>
    </row>
    <row r="219" spans="1:25" ht="58.5" customHeight="1" x14ac:dyDescent="0.3">
      <c r="A219" s="104" t="s">
        <v>141</v>
      </c>
      <c r="B219" s="105"/>
      <c r="C219" s="106"/>
      <c r="D219" s="8"/>
      <c r="E219" s="13" t="s">
        <v>19</v>
      </c>
      <c r="F219" s="51">
        <v>6</v>
      </c>
      <c r="G219" s="18">
        <f>H219+I219</f>
        <v>9156.7999999999993</v>
      </c>
      <c r="H219" s="18">
        <f>H183</f>
        <v>0</v>
      </c>
      <c r="I219" s="91">
        <f>I165</f>
        <v>9156.7999999999993</v>
      </c>
      <c r="J219" s="92"/>
      <c r="K219" s="9">
        <v>112</v>
      </c>
      <c r="L219" s="19" t="s">
        <v>41</v>
      </c>
      <c r="M219" s="14" t="e">
        <f>(I219+#REF!)-7149.4</f>
        <v>#REF!</v>
      </c>
    </row>
    <row r="220" spans="1:25" ht="42.75" customHeight="1" x14ac:dyDescent="0.3">
      <c r="A220" s="104" t="s">
        <v>142</v>
      </c>
      <c r="B220" s="105"/>
      <c r="C220" s="106"/>
      <c r="D220" s="8"/>
      <c r="E220" s="13" t="s">
        <v>52</v>
      </c>
      <c r="F220" s="51">
        <v>3</v>
      </c>
      <c r="G220" s="18">
        <f t="shared" ref="G220:G221" si="29">H220+I220</f>
        <v>214</v>
      </c>
      <c r="H220" s="18">
        <v>0</v>
      </c>
      <c r="I220" s="91">
        <f>I178</f>
        <v>214</v>
      </c>
      <c r="J220" s="92"/>
      <c r="K220" s="9">
        <v>112</v>
      </c>
      <c r="L220" s="19" t="s">
        <v>41</v>
      </c>
      <c r="M220" s="14"/>
    </row>
    <row r="221" spans="1:25" ht="42.75" customHeight="1" x14ac:dyDescent="0.3">
      <c r="A221" s="104" t="s">
        <v>143</v>
      </c>
      <c r="B221" s="105"/>
      <c r="C221" s="106"/>
      <c r="D221" s="8"/>
      <c r="E221" s="13" t="s">
        <v>52</v>
      </c>
      <c r="F221" s="51">
        <v>1</v>
      </c>
      <c r="G221" s="18">
        <f t="shared" si="29"/>
        <v>16833.400000000001</v>
      </c>
      <c r="H221" s="18">
        <v>0</v>
      </c>
      <c r="I221" s="91">
        <f>I179</f>
        <v>16833.400000000001</v>
      </c>
      <c r="J221" s="92"/>
      <c r="K221" s="9">
        <v>112</v>
      </c>
      <c r="L221" s="19" t="s">
        <v>41</v>
      </c>
      <c r="M221" s="14"/>
    </row>
    <row r="222" spans="1:25" x14ac:dyDescent="0.3">
      <c r="A222" s="102" t="s">
        <v>64</v>
      </c>
      <c r="B222" s="102"/>
      <c r="C222" s="102"/>
      <c r="D222" s="8"/>
      <c r="E222" s="8"/>
      <c r="F222" s="8"/>
      <c r="G222" s="63">
        <v>0</v>
      </c>
      <c r="H222" s="64">
        <v>0</v>
      </c>
      <c r="I222" s="111">
        <v>0</v>
      </c>
      <c r="J222" s="111"/>
      <c r="K222" s="9"/>
      <c r="L222" s="8"/>
    </row>
    <row r="223" spans="1:25" x14ac:dyDescent="0.3">
      <c r="A223" s="112" t="s">
        <v>115</v>
      </c>
      <c r="B223" s="113"/>
      <c r="C223" s="114"/>
      <c r="D223" s="8"/>
      <c r="E223" s="8"/>
      <c r="F223" s="8"/>
      <c r="G223" s="65">
        <v>0</v>
      </c>
      <c r="H223" s="64">
        <v>0</v>
      </c>
      <c r="I223" s="115">
        <v>0</v>
      </c>
      <c r="J223" s="116"/>
      <c r="K223" s="9"/>
      <c r="L223" s="8"/>
    </row>
    <row r="224" spans="1:25" x14ac:dyDescent="0.3">
      <c r="A224" s="102" t="s">
        <v>131</v>
      </c>
      <c r="B224" s="102"/>
      <c r="C224" s="102"/>
      <c r="D224" s="8"/>
      <c r="E224" s="8"/>
      <c r="F224" s="8"/>
      <c r="G224" s="65">
        <v>0</v>
      </c>
      <c r="H224" s="64">
        <v>0</v>
      </c>
      <c r="I224" s="111">
        <v>0</v>
      </c>
      <c r="J224" s="111"/>
      <c r="K224" s="9"/>
      <c r="L224" s="8"/>
    </row>
    <row r="225" spans="1:13" x14ac:dyDescent="0.3">
      <c r="A225" s="148" t="s">
        <v>130</v>
      </c>
      <c r="B225" s="148"/>
      <c r="C225" s="148"/>
      <c r="D225" s="6"/>
      <c r="E225" s="6"/>
      <c r="F225" s="6"/>
      <c r="G225" s="55">
        <f>G186+G199+G210+G224+G222+G223</f>
        <v>134365.45000000001</v>
      </c>
      <c r="H225" s="55">
        <f>H186+H199+H210+H224+H222+H223</f>
        <v>35218.61</v>
      </c>
      <c r="I225" s="149">
        <f>I186+I199+I210+I224+I222+I223</f>
        <v>99146.84</v>
      </c>
      <c r="J225" s="150"/>
      <c r="K225" s="55"/>
      <c r="L225" s="6"/>
      <c r="M225" s="14"/>
    </row>
    <row r="226" spans="1:13" x14ac:dyDescent="0.3">
      <c r="A226" s="56"/>
      <c r="B226" s="56"/>
      <c r="C226" s="56"/>
      <c r="D226" s="56"/>
      <c r="E226" s="56"/>
      <c r="F226" s="56"/>
      <c r="G226" s="56"/>
      <c r="H226" s="56"/>
      <c r="I226" s="56"/>
      <c r="J226" s="56"/>
      <c r="K226" s="56"/>
      <c r="L226" s="56"/>
    </row>
    <row r="227" spans="1:13" x14ac:dyDescent="0.3">
      <c r="G227" s="14"/>
      <c r="H227" s="14"/>
      <c r="J227" s="14"/>
    </row>
    <row r="228" spans="1:13" x14ac:dyDescent="0.3">
      <c r="G228" s="14"/>
      <c r="H228" s="14"/>
    </row>
    <row r="229" spans="1:13" x14ac:dyDescent="0.3">
      <c r="G229" s="14"/>
    </row>
  </sheetData>
  <mergeCells count="246">
    <mergeCell ref="F1:J1"/>
    <mergeCell ref="F2:J2"/>
    <mergeCell ref="F3:J3"/>
    <mergeCell ref="F4:J4"/>
    <mergeCell ref="F5:J5"/>
    <mergeCell ref="L127:L129"/>
    <mergeCell ref="I154:J154"/>
    <mergeCell ref="I155:J155"/>
    <mergeCell ref="I156:J156"/>
    <mergeCell ref="K6:L6"/>
    <mergeCell ref="A7:L7"/>
    <mergeCell ref="A8:L8"/>
    <mergeCell ref="A9:L9"/>
    <mergeCell ref="A10:A11"/>
    <mergeCell ref="B10:C11"/>
    <mergeCell ref="D10:D11"/>
    <mergeCell ref="E10:F10"/>
    <mergeCell ref="G10:J10"/>
    <mergeCell ref="K10:K11"/>
    <mergeCell ref="L10:L11"/>
    <mergeCell ref="I11:J11"/>
    <mergeCell ref="L16:L60"/>
    <mergeCell ref="B58:C63"/>
    <mergeCell ref="E58:E63"/>
    <mergeCell ref="L148:L150"/>
    <mergeCell ref="A127:A132"/>
    <mergeCell ref="L133:L135"/>
    <mergeCell ref="A139:J139"/>
    <mergeCell ref="B140:C140"/>
    <mergeCell ref="E141:E145"/>
    <mergeCell ref="L141:L143"/>
    <mergeCell ref="B127:C132"/>
    <mergeCell ref="E127:E132"/>
    <mergeCell ref="L169:L175"/>
    <mergeCell ref="A209:C209"/>
    <mergeCell ref="I209:K209"/>
    <mergeCell ref="A193:C193"/>
    <mergeCell ref="I193:J193"/>
    <mergeCell ref="A191:C191"/>
    <mergeCell ref="I191:J191"/>
    <mergeCell ref="I204:J204"/>
    <mergeCell ref="K169:K175"/>
    <mergeCell ref="B178:C178"/>
    <mergeCell ref="I178:J178"/>
    <mergeCell ref="I172:J172"/>
    <mergeCell ref="I171:J171"/>
    <mergeCell ref="B170:C170"/>
    <mergeCell ref="D169:D172"/>
    <mergeCell ref="I170:J170"/>
    <mergeCell ref="I187:J187"/>
    <mergeCell ref="A188:C188"/>
    <mergeCell ref="I200:J200"/>
    <mergeCell ref="I201:J201"/>
    <mergeCell ref="A195:C195"/>
    <mergeCell ref="A196:C196"/>
    <mergeCell ref="A197:C197"/>
    <mergeCell ref="B169:C169"/>
    <mergeCell ref="B12:C12"/>
    <mergeCell ref="I12:J12"/>
    <mergeCell ref="I120:J120"/>
    <mergeCell ref="A163:A168"/>
    <mergeCell ref="A169:A179"/>
    <mergeCell ref="I163:K163"/>
    <mergeCell ref="I122:J122"/>
    <mergeCell ref="I123:J123"/>
    <mergeCell ref="I119:J119"/>
    <mergeCell ref="D176:D177"/>
    <mergeCell ref="B179:C179"/>
    <mergeCell ref="I179:J179"/>
    <mergeCell ref="I175:J175"/>
    <mergeCell ref="I168:J168"/>
    <mergeCell ref="I166:K166"/>
    <mergeCell ref="B176:C176"/>
    <mergeCell ref="I176:J176"/>
    <mergeCell ref="E16:E21"/>
    <mergeCell ref="B22:C27"/>
    <mergeCell ref="B28:C33"/>
    <mergeCell ref="B34:C39"/>
    <mergeCell ref="B40:C45"/>
    <mergeCell ref="B46:C51"/>
    <mergeCell ref="B52:C57"/>
    <mergeCell ref="E52:E57"/>
    <mergeCell ref="E46:E51"/>
    <mergeCell ref="A13:J13"/>
    <mergeCell ref="A14:J14"/>
    <mergeCell ref="A15:J15"/>
    <mergeCell ref="I70:J70"/>
    <mergeCell ref="K82:K84"/>
    <mergeCell ref="E34:E39"/>
    <mergeCell ref="E28:E33"/>
    <mergeCell ref="A16:A21"/>
    <mergeCell ref="B16:C21"/>
    <mergeCell ref="A22:A27"/>
    <mergeCell ref="A28:A33"/>
    <mergeCell ref="A34:A39"/>
    <mergeCell ref="E22:E27"/>
    <mergeCell ref="A58:A63"/>
    <mergeCell ref="A46:A51"/>
    <mergeCell ref="A52:A57"/>
    <mergeCell ref="A40:A45"/>
    <mergeCell ref="E40:E45"/>
    <mergeCell ref="A64:A69"/>
    <mergeCell ref="B64:C69"/>
    <mergeCell ref="K16:K60"/>
    <mergeCell ref="E64:E69"/>
    <mergeCell ref="L107:L111"/>
    <mergeCell ref="K112:K114"/>
    <mergeCell ref="A160:J160"/>
    <mergeCell ref="A77:A81"/>
    <mergeCell ref="B77:C81"/>
    <mergeCell ref="B82:C87"/>
    <mergeCell ref="A82:A87"/>
    <mergeCell ref="B94:C99"/>
    <mergeCell ref="A94:A99"/>
    <mergeCell ref="E94:E99"/>
    <mergeCell ref="E82:E87"/>
    <mergeCell ref="E77:E81"/>
    <mergeCell ref="A100:C105"/>
    <mergeCell ref="L77:L96"/>
    <mergeCell ref="B112:C117"/>
    <mergeCell ref="A107:A111"/>
    <mergeCell ref="K77:K79"/>
    <mergeCell ref="E107:E111"/>
    <mergeCell ref="E133:E138"/>
    <mergeCell ref="K107:K109"/>
    <mergeCell ref="E112:E117"/>
    <mergeCell ref="B107:C111"/>
    <mergeCell ref="A112:A117"/>
    <mergeCell ref="A133:A138"/>
    <mergeCell ref="A225:C225"/>
    <mergeCell ref="I225:J225"/>
    <mergeCell ref="A224:C224"/>
    <mergeCell ref="I224:J224"/>
    <mergeCell ref="A201:C201"/>
    <mergeCell ref="I173:J173"/>
    <mergeCell ref="I174:J174"/>
    <mergeCell ref="B177:C177"/>
    <mergeCell ref="A161:J161"/>
    <mergeCell ref="B173:C175"/>
    <mergeCell ref="I167:J167"/>
    <mergeCell ref="A211:C211"/>
    <mergeCell ref="I211:J211"/>
    <mergeCell ref="A212:C212"/>
    <mergeCell ref="I212:J212"/>
    <mergeCell ref="I180:J180"/>
    <mergeCell ref="I181:J181"/>
    <mergeCell ref="I182:J182"/>
    <mergeCell ref="I183:J183"/>
    <mergeCell ref="I184:J184"/>
    <mergeCell ref="I185:J185"/>
    <mergeCell ref="A180:C185"/>
    <mergeCell ref="I195:K195"/>
    <mergeCell ref="I196:K196"/>
    <mergeCell ref="A126:J126"/>
    <mergeCell ref="I177:J177"/>
    <mergeCell ref="A141:A146"/>
    <mergeCell ref="B141:C146"/>
    <mergeCell ref="A148:A153"/>
    <mergeCell ref="B148:C153"/>
    <mergeCell ref="B133:C138"/>
    <mergeCell ref="I157:J157"/>
    <mergeCell ref="A154:C159"/>
    <mergeCell ref="A208:C208"/>
    <mergeCell ref="I208:K208"/>
    <mergeCell ref="I206:J206"/>
    <mergeCell ref="A207:C207"/>
    <mergeCell ref="A187:C187"/>
    <mergeCell ref="A199:C199"/>
    <mergeCell ref="I199:J199"/>
    <mergeCell ref="A200:C200"/>
    <mergeCell ref="A202:C202"/>
    <mergeCell ref="I202:J202"/>
    <mergeCell ref="A203:C203"/>
    <mergeCell ref="I203:J203"/>
    <mergeCell ref="I207:J207"/>
    <mergeCell ref="A206:C206"/>
    <mergeCell ref="I205:J205"/>
    <mergeCell ref="A205:C205"/>
    <mergeCell ref="A204:C204"/>
    <mergeCell ref="I190:J190"/>
    <mergeCell ref="A194:C194"/>
    <mergeCell ref="I194:J194"/>
    <mergeCell ref="I198:J198"/>
    <mergeCell ref="A198:C198"/>
    <mergeCell ref="I118:J118"/>
    <mergeCell ref="A125:J125"/>
    <mergeCell ref="I197:K197"/>
    <mergeCell ref="A192:C192"/>
    <mergeCell ref="I192:J192"/>
    <mergeCell ref="A186:C186"/>
    <mergeCell ref="I186:J186"/>
    <mergeCell ref="B172:C172"/>
    <mergeCell ref="A124:J124"/>
    <mergeCell ref="A118:C123"/>
    <mergeCell ref="I121:J121"/>
    <mergeCell ref="A190:C190"/>
    <mergeCell ref="I169:J169"/>
    <mergeCell ref="B163:C168"/>
    <mergeCell ref="B171:C171"/>
    <mergeCell ref="B147:C147"/>
    <mergeCell ref="I188:J188"/>
    <mergeCell ref="A189:C189"/>
    <mergeCell ref="I189:J189"/>
    <mergeCell ref="I147:J147"/>
    <mergeCell ref="E148:E152"/>
    <mergeCell ref="B162:C162"/>
    <mergeCell ref="I162:J162"/>
    <mergeCell ref="I165:J165"/>
    <mergeCell ref="A222:C222"/>
    <mergeCell ref="I222:J222"/>
    <mergeCell ref="A223:C223"/>
    <mergeCell ref="I223:J223"/>
    <mergeCell ref="A215:C215"/>
    <mergeCell ref="I215:J215"/>
    <mergeCell ref="A221:C221"/>
    <mergeCell ref="I221:J221"/>
    <mergeCell ref="A216:C216"/>
    <mergeCell ref="I216:J216"/>
    <mergeCell ref="A219:C219"/>
    <mergeCell ref="A210:C210"/>
    <mergeCell ref="I210:J210"/>
    <mergeCell ref="I219:J219"/>
    <mergeCell ref="A220:C220"/>
    <mergeCell ref="I220:J220"/>
    <mergeCell ref="A213:C213"/>
    <mergeCell ref="I213:J213"/>
    <mergeCell ref="A214:C214"/>
    <mergeCell ref="I214:J214"/>
    <mergeCell ref="A218:C218"/>
    <mergeCell ref="I218:J218"/>
    <mergeCell ref="A217:C217"/>
    <mergeCell ref="I217:J217"/>
    <mergeCell ref="A106:J106"/>
    <mergeCell ref="A76:J76"/>
    <mergeCell ref="I75:J75"/>
    <mergeCell ref="I71:J71"/>
    <mergeCell ref="I72:J72"/>
    <mergeCell ref="A70:C75"/>
    <mergeCell ref="I100:J100"/>
    <mergeCell ref="I101:J101"/>
    <mergeCell ref="I102:J102"/>
    <mergeCell ref="I103:J103"/>
    <mergeCell ref="I74:J74"/>
    <mergeCell ref="A88:A93"/>
    <mergeCell ref="B88:C93"/>
    <mergeCell ref="E88:E93"/>
  </mergeCells>
  <pageMargins left="0.31496062992125984" right="0.31496062992125984" top="0.39370078740157483" bottom="0.39370078740157483" header="0.31496062992125984" footer="0.31496062992125984"/>
  <pageSetup paperSize="9" scale="6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7"/>
  <sheetViews>
    <sheetView workbookViewId="0">
      <selection activeCell="E51" sqref="E51"/>
    </sheetView>
  </sheetViews>
  <sheetFormatPr defaultRowHeight="18.75" x14ac:dyDescent="0.3"/>
  <cols>
    <col min="1" max="1" width="6" style="79" customWidth="1"/>
    <col min="2" max="2" width="33.140625" style="79" customWidth="1"/>
    <col min="3" max="3" width="38" style="79" customWidth="1"/>
    <col min="4" max="4" width="42.85546875" style="79" customWidth="1"/>
    <col min="5" max="5" width="20.42578125" style="79" customWidth="1"/>
    <col min="6" max="6" width="16.42578125" style="79" customWidth="1"/>
    <col min="7" max="7" width="15.140625" style="79" customWidth="1"/>
    <col min="8" max="8" width="13.42578125" style="79" customWidth="1"/>
    <col min="9" max="9" width="3.85546875" style="79" customWidth="1"/>
    <col min="10" max="10" width="19" style="79" customWidth="1"/>
    <col min="11" max="13" width="15" style="79" customWidth="1"/>
    <col min="14" max="14" width="15.7109375" style="79" bestFit="1" customWidth="1"/>
    <col min="15" max="16384" width="9.140625" style="79"/>
  </cols>
  <sheetData>
    <row r="1" spans="1:14" x14ac:dyDescent="0.3">
      <c r="H1" s="166" t="s">
        <v>92</v>
      </c>
      <c r="I1" s="166"/>
      <c r="J1" s="166"/>
      <c r="K1" s="166"/>
      <c r="L1" s="166"/>
      <c r="M1" s="76"/>
      <c r="N1" s="80"/>
    </row>
    <row r="2" spans="1:14" ht="16.5" customHeight="1" x14ac:dyDescent="0.3">
      <c r="H2" s="165" t="s">
        <v>1</v>
      </c>
      <c r="I2" s="165"/>
      <c r="J2" s="165"/>
      <c r="K2" s="165"/>
      <c r="L2" s="165"/>
      <c r="M2" s="75"/>
      <c r="N2" s="56"/>
    </row>
    <row r="3" spans="1:14" ht="57.75" customHeight="1" x14ac:dyDescent="0.3">
      <c r="H3" s="164" t="s">
        <v>48</v>
      </c>
      <c r="I3" s="164"/>
      <c r="J3" s="164"/>
      <c r="K3" s="164"/>
      <c r="L3" s="164"/>
      <c r="M3" s="66"/>
      <c r="N3" s="81"/>
    </row>
    <row r="4" spans="1:14" x14ac:dyDescent="0.3">
      <c r="H4" s="75"/>
      <c r="I4" s="75"/>
      <c r="J4" s="75"/>
      <c r="K4" s="75"/>
      <c r="L4" s="75"/>
      <c r="M4" s="75"/>
    </row>
    <row r="5" spans="1:14" x14ac:dyDescent="0.3">
      <c r="A5" s="166" t="s">
        <v>93</v>
      </c>
      <c r="B5" s="166"/>
      <c r="C5" s="166"/>
      <c r="D5" s="166"/>
      <c r="E5" s="166"/>
      <c r="F5" s="166"/>
      <c r="G5" s="166"/>
      <c r="H5" s="166"/>
      <c r="I5" s="166"/>
      <c r="J5" s="166"/>
      <c r="K5" s="166"/>
      <c r="L5" s="76"/>
      <c r="M5" s="76"/>
    </row>
    <row r="6" spans="1:14" x14ac:dyDescent="0.3">
      <c r="A6" s="166"/>
      <c r="B6" s="166"/>
      <c r="C6" s="166"/>
      <c r="D6" s="166"/>
      <c r="E6" s="166"/>
      <c r="F6" s="166"/>
      <c r="G6" s="166"/>
      <c r="H6" s="166"/>
      <c r="I6" s="166"/>
      <c r="J6" s="76"/>
      <c r="K6" s="76"/>
      <c r="L6" s="76"/>
      <c r="M6" s="76"/>
    </row>
    <row r="7" spans="1:14" x14ac:dyDescent="0.3">
      <c r="A7" s="167"/>
      <c r="B7" s="167"/>
      <c r="C7" s="167"/>
      <c r="D7" s="167"/>
      <c r="E7" s="167"/>
      <c r="F7" s="196"/>
      <c r="G7" s="196"/>
      <c r="H7" s="196"/>
      <c r="I7" s="196"/>
      <c r="J7" s="196"/>
      <c r="K7" s="196"/>
      <c r="L7" s="82"/>
      <c r="M7" s="82"/>
    </row>
    <row r="8" spans="1:14" ht="38.25" customHeight="1" x14ac:dyDescent="0.3">
      <c r="A8" s="128" t="s">
        <v>2</v>
      </c>
      <c r="B8" s="93" t="s">
        <v>3</v>
      </c>
      <c r="C8" s="95"/>
      <c r="D8" s="128" t="s">
        <v>94</v>
      </c>
      <c r="E8" s="128" t="s">
        <v>95</v>
      </c>
      <c r="F8" s="151" t="s">
        <v>148</v>
      </c>
      <c r="G8" s="152"/>
      <c r="H8" s="152"/>
      <c r="I8" s="152"/>
      <c r="J8" s="152"/>
      <c r="K8" s="152"/>
      <c r="L8" s="152"/>
      <c r="M8" s="153"/>
    </row>
    <row r="9" spans="1:14" x14ac:dyDescent="0.3">
      <c r="A9" s="130"/>
      <c r="B9" s="99"/>
      <c r="C9" s="101"/>
      <c r="D9" s="130"/>
      <c r="E9" s="130"/>
      <c r="F9" s="70" t="s">
        <v>6</v>
      </c>
      <c r="G9" s="70">
        <v>2021</v>
      </c>
      <c r="H9" s="130">
        <v>2022</v>
      </c>
      <c r="I9" s="99"/>
      <c r="J9" s="74">
        <v>2023</v>
      </c>
      <c r="K9" s="74">
        <v>2024</v>
      </c>
      <c r="L9" s="74">
        <v>2025</v>
      </c>
      <c r="M9" s="74">
        <v>2026</v>
      </c>
    </row>
    <row r="10" spans="1:14" x14ac:dyDescent="0.3">
      <c r="A10" s="71">
        <v>1</v>
      </c>
      <c r="B10" s="154">
        <v>2</v>
      </c>
      <c r="C10" s="155"/>
      <c r="D10" s="78">
        <v>3</v>
      </c>
      <c r="E10" s="78">
        <v>4</v>
      </c>
      <c r="F10" s="71">
        <v>5</v>
      </c>
      <c r="G10" s="74">
        <v>6</v>
      </c>
      <c r="H10" s="90">
        <v>7</v>
      </c>
      <c r="I10" s="90"/>
      <c r="J10" s="71">
        <v>8</v>
      </c>
      <c r="K10" s="71">
        <v>9</v>
      </c>
      <c r="L10" s="71">
        <v>10</v>
      </c>
      <c r="M10" s="71">
        <v>11</v>
      </c>
    </row>
    <row r="11" spans="1:14" ht="15" customHeight="1" x14ac:dyDescent="0.3">
      <c r="A11" s="154" t="s">
        <v>96</v>
      </c>
      <c r="B11" s="197"/>
      <c r="C11" s="197"/>
      <c r="D11" s="197"/>
      <c r="E11" s="197"/>
      <c r="F11" s="197"/>
      <c r="G11" s="197"/>
      <c r="H11" s="197"/>
      <c r="I11" s="197"/>
      <c r="J11" s="197"/>
      <c r="K11" s="197"/>
      <c r="L11" s="197"/>
      <c r="M11" s="155"/>
    </row>
    <row r="12" spans="1:14" ht="22.5" customHeight="1" x14ac:dyDescent="0.3">
      <c r="A12" s="119" t="s">
        <v>97</v>
      </c>
      <c r="B12" s="122" t="s">
        <v>118</v>
      </c>
      <c r="C12" s="123"/>
      <c r="D12" s="128" t="s">
        <v>98</v>
      </c>
      <c r="E12" s="77" t="s">
        <v>99</v>
      </c>
      <c r="F12" s="68">
        <v>3073.8</v>
      </c>
      <c r="G12" s="68">
        <v>1000</v>
      </c>
      <c r="H12" s="103">
        <v>25</v>
      </c>
      <c r="I12" s="131"/>
      <c r="J12" s="68">
        <v>2048.8000000000002</v>
      </c>
      <c r="K12" s="68"/>
      <c r="L12" s="68">
        <v>0</v>
      </c>
      <c r="M12" s="68">
        <v>0</v>
      </c>
    </row>
    <row r="13" spans="1:14" ht="54.75" customHeight="1" x14ac:dyDescent="0.3">
      <c r="A13" s="121"/>
      <c r="B13" s="126"/>
      <c r="C13" s="127"/>
      <c r="D13" s="130"/>
      <c r="E13" s="72" t="s">
        <v>100</v>
      </c>
      <c r="F13" s="68">
        <v>0</v>
      </c>
      <c r="G13" s="68">
        <v>0</v>
      </c>
      <c r="H13" s="131">
        <v>0</v>
      </c>
      <c r="I13" s="132"/>
      <c r="J13" s="68">
        <v>0</v>
      </c>
      <c r="K13" s="68">
        <v>0</v>
      </c>
      <c r="L13" s="68">
        <v>0</v>
      </c>
      <c r="M13" s="68">
        <v>0</v>
      </c>
    </row>
    <row r="14" spans="1:14" ht="22.5" customHeight="1" x14ac:dyDescent="0.3">
      <c r="A14" s="128">
        <v>2</v>
      </c>
      <c r="B14" s="122" t="s">
        <v>119</v>
      </c>
      <c r="C14" s="123"/>
      <c r="D14" s="128" t="s">
        <v>122</v>
      </c>
      <c r="E14" s="77" t="s">
        <v>99</v>
      </c>
      <c r="F14" s="68">
        <v>3185.6000000000004</v>
      </c>
      <c r="G14" s="68">
        <v>684.5</v>
      </c>
      <c r="H14" s="103">
        <v>0</v>
      </c>
      <c r="I14" s="131"/>
      <c r="J14" s="68">
        <v>2501.1000000000004</v>
      </c>
      <c r="K14" s="68">
        <v>0</v>
      </c>
      <c r="L14" s="68">
        <v>0</v>
      </c>
      <c r="M14" s="68">
        <v>0</v>
      </c>
    </row>
    <row r="15" spans="1:14" ht="41.25" customHeight="1" x14ac:dyDescent="0.3">
      <c r="A15" s="130"/>
      <c r="B15" s="126"/>
      <c r="C15" s="127"/>
      <c r="D15" s="130"/>
      <c r="E15" s="72" t="s">
        <v>100</v>
      </c>
      <c r="F15" s="68">
        <v>0</v>
      </c>
      <c r="G15" s="68">
        <v>0</v>
      </c>
      <c r="H15" s="131">
        <v>0</v>
      </c>
      <c r="I15" s="132"/>
      <c r="J15" s="68">
        <v>0</v>
      </c>
      <c r="K15" s="68">
        <v>0</v>
      </c>
      <c r="L15" s="68">
        <v>0</v>
      </c>
      <c r="M15" s="68">
        <v>0</v>
      </c>
    </row>
    <row r="16" spans="1:14" ht="26.25" customHeight="1" x14ac:dyDescent="0.3">
      <c r="A16" s="128">
        <v>3</v>
      </c>
      <c r="B16" s="122" t="s">
        <v>49</v>
      </c>
      <c r="C16" s="123"/>
      <c r="D16" s="128" t="s">
        <v>101</v>
      </c>
      <c r="E16" s="77" t="s">
        <v>99</v>
      </c>
      <c r="F16" s="68">
        <v>2946.3995900000004</v>
      </c>
      <c r="G16" s="68">
        <v>857.09959000000026</v>
      </c>
      <c r="H16" s="103">
        <v>2089.3000000000002</v>
      </c>
      <c r="I16" s="131"/>
      <c r="J16" s="68">
        <v>0</v>
      </c>
      <c r="K16" s="68">
        <v>0</v>
      </c>
      <c r="L16" s="68">
        <v>0</v>
      </c>
      <c r="M16" s="68">
        <v>0</v>
      </c>
    </row>
    <row r="17" spans="1:14" ht="40.5" customHeight="1" x14ac:dyDescent="0.3">
      <c r="A17" s="130"/>
      <c r="B17" s="126"/>
      <c r="C17" s="127"/>
      <c r="D17" s="130"/>
      <c r="E17" s="72" t="s">
        <v>100</v>
      </c>
      <c r="F17" s="68">
        <v>0</v>
      </c>
      <c r="G17" s="68">
        <v>0</v>
      </c>
      <c r="H17" s="131">
        <v>0</v>
      </c>
      <c r="I17" s="132"/>
      <c r="J17" s="68">
        <v>0</v>
      </c>
      <c r="K17" s="68">
        <v>0</v>
      </c>
      <c r="L17" s="68">
        <v>0</v>
      </c>
      <c r="M17" s="68">
        <v>0</v>
      </c>
    </row>
    <row r="18" spans="1:14" ht="29.25" customHeight="1" x14ac:dyDescent="0.3">
      <c r="A18" s="128">
        <v>4</v>
      </c>
      <c r="B18" s="122" t="s">
        <v>32</v>
      </c>
      <c r="C18" s="123"/>
      <c r="D18" s="128" t="s">
        <v>120</v>
      </c>
      <c r="E18" s="77" t="s">
        <v>99</v>
      </c>
      <c r="F18" s="68">
        <v>3348.1000000000004</v>
      </c>
      <c r="G18" s="68">
        <v>0</v>
      </c>
      <c r="H18" s="103">
        <v>3348.1000000000004</v>
      </c>
      <c r="I18" s="131"/>
      <c r="J18" s="68">
        <v>0</v>
      </c>
      <c r="K18" s="68">
        <v>0</v>
      </c>
      <c r="L18" s="68">
        <v>0</v>
      </c>
      <c r="M18" s="68">
        <v>0</v>
      </c>
    </row>
    <row r="19" spans="1:14" ht="29.25" customHeight="1" x14ac:dyDescent="0.3">
      <c r="A19" s="130"/>
      <c r="B19" s="126"/>
      <c r="C19" s="127"/>
      <c r="D19" s="130"/>
      <c r="E19" s="72" t="s">
        <v>100</v>
      </c>
      <c r="F19" s="68">
        <v>15724.6</v>
      </c>
      <c r="G19" s="68">
        <v>0</v>
      </c>
      <c r="H19" s="131">
        <v>15724.6</v>
      </c>
      <c r="I19" s="132"/>
      <c r="J19" s="68">
        <v>0</v>
      </c>
      <c r="K19" s="68">
        <v>0</v>
      </c>
      <c r="L19" s="68">
        <v>0</v>
      </c>
      <c r="M19" s="68">
        <v>0</v>
      </c>
      <c r="N19" s="83"/>
    </row>
    <row r="20" spans="1:14" ht="26.25" customHeight="1" x14ac:dyDescent="0.3">
      <c r="A20" s="128">
        <v>5</v>
      </c>
      <c r="B20" s="122" t="s">
        <v>117</v>
      </c>
      <c r="C20" s="123"/>
      <c r="D20" s="128" t="s">
        <v>123</v>
      </c>
      <c r="E20" s="77" t="s">
        <v>99</v>
      </c>
      <c r="F20" s="68">
        <v>570.59999999999991</v>
      </c>
      <c r="G20" s="68">
        <v>0</v>
      </c>
      <c r="H20" s="103">
        <v>0</v>
      </c>
      <c r="I20" s="131"/>
      <c r="J20" s="68">
        <v>570.59999999999991</v>
      </c>
      <c r="K20" s="68">
        <v>0</v>
      </c>
      <c r="L20" s="68">
        <v>0</v>
      </c>
      <c r="M20" s="68">
        <v>0</v>
      </c>
    </row>
    <row r="21" spans="1:14" ht="26.25" customHeight="1" x14ac:dyDescent="0.3">
      <c r="A21" s="130"/>
      <c r="B21" s="126"/>
      <c r="C21" s="127"/>
      <c r="D21" s="130"/>
      <c r="E21" s="72" t="s">
        <v>100</v>
      </c>
      <c r="F21" s="68">
        <v>0</v>
      </c>
      <c r="G21" s="68">
        <v>0</v>
      </c>
      <c r="H21" s="131">
        <v>0</v>
      </c>
      <c r="I21" s="132"/>
      <c r="J21" s="68">
        <v>0</v>
      </c>
      <c r="K21" s="68">
        <v>0</v>
      </c>
      <c r="L21" s="68">
        <v>0</v>
      </c>
      <c r="M21" s="68">
        <v>0</v>
      </c>
    </row>
    <row r="22" spans="1:14" ht="26.25" customHeight="1" x14ac:dyDescent="0.3">
      <c r="A22" s="128">
        <v>6</v>
      </c>
      <c r="B22" s="122" t="s">
        <v>114</v>
      </c>
      <c r="C22" s="123"/>
      <c r="D22" s="128" t="s">
        <v>124</v>
      </c>
      <c r="E22" s="77" t="s">
        <v>99</v>
      </c>
      <c r="F22" s="68">
        <v>175.2</v>
      </c>
      <c r="G22" s="68">
        <v>0</v>
      </c>
      <c r="H22" s="103">
        <v>0</v>
      </c>
      <c r="I22" s="131"/>
      <c r="J22" s="68">
        <v>175.2</v>
      </c>
      <c r="K22" s="68">
        <v>0</v>
      </c>
      <c r="L22" s="68">
        <v>0</v>
      </c>
      <c r="M22" s="68">
        <v>0</v>
      </c>
    </row>
    <row r="23" spans="1:14" ht="44.25" customHeight="1" x14ac:dyDescent="0.3">
      <c r="A23" s="130"/>
      <c r="B23" s="126"/>
      <c r="C23" s="127"/>
      <c r="D23" s="130"/>
      <c r="E23" s="72" t="s">
        <v>100</v>
      </c>
      <c r="F23" s="68">
        <v>19494.009999999998</v>
      </c>
      <c r="G23" s="68">
        <v>0</v>
      </c>
      <c r="H23" s="131">
        <v>0</v>
      </c>
      <c r="I23" s="132"/>
      <c r="J23" s="68">
        <v>19494.009999999998</v>
      </c>
      <c r="K23" s="68">
        <v>0</v>
      </c>
      <c r="L23" s="68">
        <v>0</v>
      </c>
      <c r="M23" s="68">
        <v>0</v>
      </c>
    </row>
    <row r="24" spans="1:14" ht="30" hidden="1" customHeight="1" x14ac:dyDescent="0.3">
      <c r="A24" s="128">
        <v>7</v>
      </c>
      <c r="B24" s="191" t="s">
        <v>102</v>
      </c>
      <c r="C24" s="191"/>
      <c r="D24" s="128" t="s">
        <v>103</v>
      </c>
      <c r="E24" s="77" t="s">
        <v>99</v>
      </c>
      <c r="F24" s="68">
        <v>0</v>
      </c>
      <c r="G24" s="68">
        <v>0</v>
      </c>
      <c r="H24" s="103">
        <v>0</v>
      </c>
      <c r="I24" s="131"/>
      <c r="J24" s="68"/>
      <c r="K24" s="68"/>
      <c r="L24" s="68"/>
      <c r="M24" s="68"/>
    </row>
    <row r="25" spans="1:14" ht="30" hidden="1" customHeight="1" x14ac:dyDescent="0.3">
      <c r="A25" s="130"/>
      <c r="B25" s="191"/>
      <c r="C25" s="191"/>
      <c r="D25" s="130"/>
      <c r="E25" s="72" t="s">
        <v>100</v>
      </c>
      <c r="F25" s="68">
        <v>0</v>
      </c>
      <c r="G25" s="68">
        <v>0</v>
      </c>
      <c r="H25" s="131">
        <v>0</v>
      </c>
      <c r="I25" s="132"/>
      <c r="J25" s="68">
        <v>0</v>
      </c>
      <c r="K25" s="68">
        <v>0</v>
      </c>
      <c r="L25" s="68">
        <v>0</v>
      </c>
      <c r="M25" s="68">
        <v>0</v>
      </c>
    </row>
    <row r="26" spans="1:14" ht="39" customHeight="1" x14ac:dyDescent="0.3">
      <c r="A26" s="128">
        <v>7</v>
      </c>
      <c r="B26" s="191" t="s">
        <v>53</v>
      </c>
      <c r="C26" s="191"/>
      <c r="D26" s="128" t="s">
        <v>126</v>
      </c>
      <c r="E26" s="74" t="s">
        <v>99</v>
      </c>
      <c r="F26" s="68">
        <v>975.87</v>
      </c>
      <c r="G26" s="68">
        <v>975.87</v>
      </c>
      <c r="H26" s="103">
        <v>0</v>
      </c>
      <c r="I26" s="103"/>
      <c r="J26" s="68">
        <v>0</v>
      </c>
      <c r="K26" s="68">
        <v>0</v>
      </c>
      <c r="L26" s="68">
        <v>0</v>
      </c>
      <c r="M26" s="68">
        <v>0</v>
      </c>
    </row>
    <row r="27" spans="1:14" ht="89.25" customHeight="1" x14ac:dyDescent="0.3">
      <c r="A27" s="130"/>
      <c r="B27" s="191"/>
      <c r="C27" s="191"/>
      <c r="D27" s="130"/>
      <c r="E27" s="74" t="s">
        <v>100</v>
      </c>
      <c r="F27" s="68">
        <v>0</v>
      </c>
      <c r="G27" s="68">
        <v>0</v>
      </c>
      <c r="H27" s="131">
        <v>0</v>
      </c>
      <c r="I27" s="132"/>
      <c r="J27" s="68">
        <v>0</v>
      </c>
      <c r="K27" s="68">
        <v>0</v>
      </c>
      <c r="L27" s="68">
        <v>0</v>
      </c>
      <c r="M27" s="68">
        <v>0</v>
      </c>
    </row>
    <row r="28" spans="1:14" ht="30.75" customHeight="1" x14ac:dyDescent="0.3">
      <c r="A28" s="128">
        <v>8</v>
      </c>
      <c r="B28" s="191" t="s">
        <v>121</v>
      </c>
      <c r="C28" s="191"/>
      <c r="D28" s="128" t="s">
        <v>158</v>
      </c>
      <c r="E28" s="74" t="s">
        <v>99</v>
      </c>
      <c r="F28" s="68">
        <v>11715.8</v>
      </c>
      <c r="G28" s="68">
        <v>1000</v>
      </c>
      <c r="H28" s="103">
        <v>8486.2999999999993</v>
      </c>
      <c r="I28" s="103"/>
      <c r="J28" s="68">
        <v>2229.5</v>
      </c>
      <c r="K28" s="68">
        <v>0</v>
      </c>
      <c r="L28" s="68">
        <v>0</v>
      </c>
      <c r="M28" s="68">
        <v>0</v>
      </c>
    </row>
    <row r="29" spans="1:14" ht="30.75" customHeight="1" x14ac:dyDescent="0.3">
      <c r="A29" s="130"/>
      <c r="B29" s="191"/>
      <c r="C29" s="191"/>
      <c r="D29" s="130"/>
      <c r="E29" s="74" t="s">
        <v>100</v>
      </c>
      <c r="F29" s="68">
        <v>0</v>
      </c>
      <c r="G29" s="68">
        <v>0</v>
      </c>
      <c r="H29" s="131">
        <v>0</v>
      </c>
      <c r="I29" s="132"/>
      <c r="J29" s="68">
        <v>0</v>
      </c>
      <c r="K29" s="68">
        <v>0</v>
      </c>
      <c r="L29" s="68">
        <v>0</v>
      </c>
      <c r="M29" s="68">
        <v>0</v>
      </c>
    </row>
    <row r="30" spans="1:14" ht="30.75" customHeight="1" x14ac:dyDescent="0.3">
      <c r="A30" s="128">
        <v>9</v>
      </c>
      <c r="B30" s="192" t="s">
        <v>78</v>
      </c>
      <c r="C30" s="193"/>
      <c r="D30" s="128" t="s">
        <v>104</v>
      </c>
      <c r="E30" s="74" t="s">
        <v>99</v>
      </c>
      <c r="F30" s="68">
        <v>24.72</v>
      </c>
      <c r="G30" s="68">
        <v>0</v>
      </c>
      <c r="H30" s="131">
        <v>24.72</v>
      </c>
      <c r="I30" s="132"/>
      <c r="J30" s="68">
        <v>0</v>
      </c>
      <c r="K30" s="68">
        <v>0</v>
      </c>
      <c r="L30" s="68">
        <v>0</v>
      </c>
      <c r="M30" s="68">
        <v>0</v>
      </c>
    </row>
    <row r="31" spans="1:14" ht="56.25" customHeight="1" x14ac:dyDescent="0.3">
      <c r="A31" s="130"/>
      <c r="B31" s="194"/>
      <c r="C31" s="195"/>
      <c r="D31" s="130"/>
      <c r="E31" s="74" t="s">
        <v>100</v>
      </c>
      <c r="F31" s="68">
        <v>0</v>
      </c>
      <c r="G31" s="68">
        <v>0</v>
      </c>
      <c r="H31" s="131">
        <v>0</v>
      </c>
      <c r="I31" s="132"/>
      <c r="J31" s="68">
        <v>0</v>
      </c>
      <c r="K31" s="68">
        <v>0</v>
      </c>
      <c r="L31" s="68">
        <v>0</v>
      </c>
      <c r="M31" s="68">
        <v>0</v>
      </c>
    </row>
    <row r="32" spans="1:14" ht="30.75" customHeight="1" x14ac:dyDescent="0.3">
      <c r="A32" s="128">
        <v>10</v>
      </c>
      <c r="B32" s="192" t="s">
        <v>79</v>
      </c>
      <c r="C32" s="193"/>
      <c r="D32" s="128" t="s">
        <v>105</v>
      </c>
      <c r="E32" s="74" t="s">
        <v>99</v>
      </c>
      <c r="F32" s="68">
        <v>131.96</v>
      </c>
      <c r="G32" s="68">
        <v>0</v>
      </c>
      <c r="H32" s="131">
        <v>131.96</v>
      </c>
      <c r="I32" s="132"/>
      <c r="J32" s="68">
        <v>0</v>
      </c>
      <c r="K32" s="68">
        <v>0</v>
      </c>
      <c r="L32" s="68">
        <v>0</v>
      </c>
      <c r="M32" s="68">
        <v>0</v>
      </c>
    </row>
    <row r="33" spans="1:14" ht="68.25" customHeight="1" x14ac:dyDescent="0.3">
      <c r="A33" s="130"/>
      <c r="B33" s="194"/>
      <c r="C33" s="195"/>
      <c r="D33" s="130"/>
      <c r="E33" s="74" t="s">
        <v>100</v>
      </c>
      <c r="F33" s="68">
        <v>0</v>
      </c>
      <c r="G33" s="68">
        <v>0</v>
      </c>
      <c r="H33" s="131">
        <v>0</v>
      </c>
      <c r="I33" s="132"/>
      <c r="J33" s="68">
        <v>0</v>
      </c>
      <c r="K33" s="68">
        <v>0</v>
      </c>
      <c r="L33" s="68">
        <v>0</v>
      </c>
      <c r="M33" s="68">
        <v>0</v>
      </c>
    </row>
    <row r="34" spans="1:14" ht="30.75" customHeight="1" x14ac:dyDescent="0.3">
      <c r="A34" s="128">
        <v>11</v>
      </c>
      <c r="B34" s="192" t="s">
        <v>72</v>
      </c>
      <c r="C34" s="193"/>
      <c r="D34" s="128" t="s">
        <v>106</v>
      </c>
      <c r="E34" s="74" t="s">
        <v>99</v>
      </c>
      <c r="F34" s="68">
        <v>52.48</v>
      </c>
      <c r="G34" s="68">
        <v>0</v>
      </c>
      <c r="H34" s="131">
        <v>52.48</v>
      </c>
      <c r="I34" s="132"/>
      <c r="J34" s="68">
        <v>0</v>
      </c>
      <c r="K34" s="68">
        <v>0</v>
      </c>
      <c r="L34" s="68">
        <v>0</v>
      </c>
      <c r="M34" s="68">
        <v>0</v>
      </c>
    </row>
    <row r="35" spans="1:14" ht="46.5" customHeight="1" x14ac:dyDescent="0.3">
      <c r="A35" s="130"/>
      <c r="B35" s="194"/>
      <c r="C35" s="195"/>
      <c r="D35" s="130"/>
      <c r="E35" s="74" t="s">
        <v>100</v>
      </c>
      <c r="F35" s="68">
        <v>0</v>
      </c>
      <c r="G35" s="68">
        <v>0</v>
      </c>
      <c r="H35" s="131">
        <v>0</v>
      </c>
      <c r="I35" s="132"/>
      <c r="J35" s="68">
        <v>0</v>
      </c>
      <c r="K35" s="68">
        <v>0</v>
      </c>
      <c r="L35" s="68">
        <v>0</v>
      </c>
      <c r="M35" s="68">
        <v>0</v>
      </c>
    </row>
    <row r="36" spans="1:14" ht="30.75" customHeight="1" x14ac:dyDescent="0.3">
      <c r="A36" s="128">
        <v>12</v>
      </c>
      <c r="B36" s="191" t="s">
        <v>76</v>
      </c>
      <c r="C36" s="191"/>
      <c r="D36" s="128" t="s">
        <v>107</v>
      </c>
      <c r="E36" s="74" t="s">
        <v>99</v>
      </c>
      <c r="F36" s="68">
        <v>0</v>
      </c>
      <c r="G36" s="68">
        <v>0</v>
      </c>
      <c r="H36" s="103">
        <v>0</v>
      </c>
      <c r="I36" s="103"/>
      <c r="J36" s="68">
        <v>0</v>
      </c>
      <c r="K36" s="68">
        <v>0</v>
      </c>
      <c r="L36" s="68">
        <v>0</v>
      </c>
      <c r="M36" s="68">
        <v>0</v>
      </c>
    </row>
    <row r="37" spans="1:14" ht="46.5" customHeight="1" x14ac:dyDescent="0.3">
      <c r="A37" s="130"/>
      <c r="B37" s="191"/>
      <c r="C37" s="191"/>
      <c r="D37" s="130"/>
      <c r="E37" s="74" t="s">
        <v>100</v>
      </c>
      <c r="F37" s="68">
        <v>0</v>
      </c>
      <c r="G37" s="68">
        <v>0</v>
      </c>
      <c r="H37" s="131">
        <v>0</v>
      </c>
      <c r="I37" s="132"/>
      <c r="J37" s="68">
        <v>0</v>
      </c>
      <c r="K37" s="68">
        <v>0</v>
      </c>
      <c r="L37" s="68">
        <v>0</v>
      </c>
      <c r="M37" s="68">
        <v>0</v>
      </c>
    </row>
    <row r="38" spans="1:14" ht="30.75" customHeight="1" x14ac:dyDescent="0.3">
      <c r="A38" s="128">
        <v>13</v>
      </c>
      <c r="B38" s="191" t="s">
        <v>133</v>
      </c>
      <c r="C38" s="191"/>
      <c r="D38" s="128" t="s">
        <v>134</v>
      </c>
      <c r="E38" s="74" t="s">
        <v>99</v>
      </c>
      <c r="F38" s="68">
        <v>0</v>
      </c>
      <c r="G38" s="68">
        <v>0</v>
      </c>
      <c r="H38" s="103">
        <v>0</v>
      </c>
      <c r="I38" s="103"/>
      <c r="J38" s="68">
        <v>0</v>
      </c>
      <c r="K38" s="68">
        <v>0</v>
      </c>
      <c r="L38" s="68">
        <v>0</v>
      </c>
      <c r="M38" s="68">
        <v>0</v>
      </c>
    </row>
    <row r="39" spans="1:14" ht="46.5" customHeight="1" x14ac:dyDescent="0.3">
      <c r="A39" s="130"/>
      <c r="B39" s="191"/>
      <c r="C39" s="191"/>
      <c r="D39" s="130"/>
      <c r="E39" s="74" t="s">
        <v>100</v>
      </c>
      <c r="F39" s="68">
        <v>0</v>
      </c>
      <c r="G39" s="68">
        <v>0</v>
      </c>
      <c r="H39" s="131">
        <v>0</v>
      </c>
      <c r="I39" s="132"/>
      <c r="J39" s="68">
        <v>0</v>
      </c>
      <c r="K39" s="68">
        <v>0</v>
      </c>
      <c r="L39" s="68">
        <v>0</v>
      </c>
      <c r="M39" s="68">
        <v>0</v>
      </c>
    </row>
    <row r="40" spans="1:14" ht="18" customHeight="1" x14ac:dyDescent="0.3">
      <c r="A40" s="102" t="s">
        <v>108</v>
      </c>
      <c r="B40" s="102"/>
      <c r="C40" s="102"/>
      <c r="D40" s="67"/>
      <c r="E40" s="67"/>
      <c r="F40" s="42">
        <v>61419.139590000006</v>
      </c>
      <c r="G40" s="42">
        <v>4517.4695900000006</v>
      </c>
      <c r="H40" s="91">
        <v>29882.46</v>
      </c>
      <c r="I40" s="92"/>
      <c r="J40" s="42">
        <v>27019.21</v>
      </c>
      <c r="K40" s="42">
        <v>0</v>
      </c>
      <c r="L40" s="42">
        <v>0</v>
      </c>
      <c r="M40" s="42">
        <v>0</v>
      </c>
      <c r="N40" s="84">
        <f>SUM(G40:L40)</f>
        <v>61419.139589999999</v>
      </c>
    </row>
    <row r="41" spans="1:14" ht="18" customHeight="1" x14ac:dyDescent="0.3">
      <c r="A41" s="175" t="s">
        <v>109</v>
      </c>
      <c r="B41" s="176"/>
      <c r="C41" s="177"/>
      <c r="D41" s="67"/>
      <c r="E41" s="67"/>
      <c r="F41" s="42">
        <v>26200.529590000002</v>
      </c>
      <c r="G41" s="42">
        <v>4517.4695900000006</v>
      </c>
      <c r="H41" s="91">
        <v>14157.859999999999</v>
      </c>
      <c r="I41" s="92"/>
      <c r="J41" s="42">
        <v>7525.2</v>
      </c>
      <c r="K41" s="42">
        <v>0</v>
      </c>
      <c r="L41" s="42">
        <v>0</v>
      </c>
      <c r="M41" s="42">
        <v>0</v>
      </c>
      <c r="N41" s="84"/>
    </row>
    <row r="42" spans="1:14" ht="18" customHeight="1" x14ac:dyDescent="0.3">
      <c r="A42" s="175" t="s">
        <v>110</v>
      </c>
      <c r="B42" s="176"/>
      <c r="C42" s="177"/>
      <c r="D42" s="67"/>
      <c r="E42" s="67"/>
      <c r="F42" s="42">
        <v>35218.61</v>
      </c>
      <c r="G42" s="42">
        <v>0</v>
      </c>
      <c r="H42" s="91">
        <v>15724.6</v>
      </c>
      <c r="I42" s="92"/>
      <c r="J42" s="42">
        <v>19494.009999999998</v>
      </c>
      <c r="K42" s="42">
        <v>0</v>
      </c>
      <c r="L42" s="42">
        <v>0</v>
      </c>
      <c r="M42" s="42">
        <v>0</v>
      </c>
      <c r="N42" s="84"/>
    </row>
    <row r="43" spans="1:14" ht="15" hidden="1" customHeight="1" x14ac:dyDescent="0.3">
      <c r="A43" s="151" t="s">
        <v>111</v>
      </c>
      <c r="B43" s="152"/>
      <c r="C43" s="152"/>
      <c r="D43" s="152"/>
      <c r="E43" s="152"/>
      <c r="F43" s="152"/>
      <c r="G43" s="152"/>
      <c r="H43" s="152"/>
      <c r="I43" s="152"/>
      <c r="J43" s="152"/>
      <c r="K43" s="153"/>
      <c r="L43" s="73"/>
      <c r="M43" s="73"/>
    </row>
    <row r="44" spans="1:14" ht="21.75" hidden="1" customHeight="1" x14ac:dyDescent="0.3">
      <c r="A44" s="85" t="s">
        <v>97</v>
      </c>
      <c r="B44" s="180" t="s">
        <v>31</v>
      </c>
      <c r="C44" s="181"/>
      <c r="D44" s="77" t="s">
        <v>99</v>
      </c>
      <c r="E44" s="77" t="s">
        <v>99</v>
      </c>
      <c r="F44" s="24">
        <v>0</v>
      </c>
      <c r="G44" s="24">
        <v>0</v>
      </c>
      <c r="H44" s="182">
        <v>0</v>
      </c>
      <c r="I44" s="183"/>
      <c r="J44" s="24">
        <v>0</v>
      </c>
      <c r="K44" s="24">
        <v>0</v>
      </c>
      <c r="L44" s="24">
        <v>0</v>
      </c>
      <c r="M44" s="24">
        <v>0</v>
      </c>
    </row>
    <row r="45" spans="1:14" ht="21.75" hidden="1" customHeight="1" x14ac:dyDescent="0.3">
      <c r="A45" s="8">
        <v>2</v>
      </c>
      <c r="B45" s="102" t="s">
        <v>112</v>
      </c>
      <c r="C45" s="102"/>
      <c r="D45" s="77" t="s">
        <v>99</v>
      </c>
      <c r="E45" s="77" t="s">
        <v>99</v>
      </c>
      <c r="F45" s="24" t="e">
        <v>#REF!</v>
      </c>
      <c r="G45" s="24" t="e">
        <v>#REF!</v>
      </c>
      <c r="H45" s="184" t="e">
        <v>#REF!</v>
      </c>
      <c r="I45" s="182"/>
      <c r="J45" s="24" t="e">
        <v>#REF!</v>
      </c>
      <c r="K45" s="24" t="e">
        <v>#REF!</v>
      </c>
      <c r="L45" s="24" t="e">
        <v>#REF!</v>
      </c>
      <c r="M45" s="24" t="e">
        <v>#REF!</v>
      </c>
    </row>
    <row r="46" spans="1:14" ht="15" hidden="1" customHeight="1" x14ac:dyDescent="0.3">
      <c r="A46" s="185"/>
      <c r="B46" s="108"/>
      <c r="C46" s="110"/>
      <c r="D46" s="69"/>
      <c r="E46" s="69"/>
      <c r="F46" s="86">
        <v>0</v>
      </c>
      <c r="G46" s="86">
        <v>0</v>
      </c>
      <c r="H46" s="190">
        <v>0</v>
      </c>
      <c r="I46" s="178"/>
      <c r="J46" s="87"/>
      <c r="K46" s="87"/>
      <c r="L46" s="87"/>
      <c r="M46" s="87"/>
    </row>
    <row r="47" spans="1:14" ht="15" hidden="1" customHeight="1" x14ac:dyDescent="0.3">
      <c r="A47" s="185"/>
      <c r="B47" s="186"/>
      <c r="C47" s="187"/>
      <c r="D47" s="88"/>
      <c r="E47" s="88"/>
      <c r="F47" s="86">
        <v>0</v>
      </c>
      <c r="G47" s="86">
        <v>0</v>
      </c>
      <c r="H47" s="190">
        <v>0</v>
      </c>
      <c r="I47" s="178"/>
      <c r="J47" s="87"/>
      <c r="K47" s="87"/>
      <c r="L47" s="87"/>
      <c r="M47" s="87"/>
    </row>
    <row r="48" spans="1:14" ht="15" hidden="1" customHeight="1" x14ac:dyDescent="0.3">
      <c r="A48" s="185"/>
      <c r="B48" s="188"/>
      <c r="C48" s="189"/>
      <c r="D48" s="89"/>
      <c r="E48" s="89"/>
      <c r="F48" s="86">
        <v>0</v>
      </c>
      <c r="G48" s="86">
        <v>0</v>
      </c>
      <c r="H48" s="190">
        <v>0</v>
      </c>
      <c r="I48" s="178"/>
      <c r="J48" s="87"/>
      <c r="K48" s="87"/>
      <c r="L48" s="87"/>
      <c r="M48" s="87"/>
      <c r="N48" s="84"/>
    </row>
    <row r="49" spans="1:14" ht="15" hidden="1" customHeight="1" x14ac:dyDescent="0.3">
      <c r="A49" s="102" t="s">
        <v>113</v>
      </c>
      <c r="B49" s="102"/>
      <c r="C49" s="102"/>
      <c r="D49" s="67"/>
      <c r="E49" s="67"/>
      <c r="F49" s="86" t="e">
        <v>#REF!</v>
      </c>
      <c r="G49" s="86" t="e">
        <v>#REF!</v>
      </c>
      <c r="H49" s="178" t="e">
        <v>#REF!</v>
      </c>
      <c r="I49" s="179"/>
      <c r="J49" s="86" t="e">
        <v>#REF!</v>
      </c>
      <c r="K49" s="86" t="e">
        <v>#REF!</v>
      </c>
      <c r="L49" s="86" t="e">
        <v>#REF!</v>
      </c>
      <c r="M49" s="86" t="e">
        <v>#REF!</v>
      </c>
      <c r="N49" s="84" t="e">
        <f>#REF!+#REF!+#REF!</f>
        <v>#REF!</v>
      </c>
    </row>
    <row r="50" spans="1:14" x14ac:dyDescent="0.3">
      <c r="A50" s="1"/>
      <c r="F50" s="84"/>
    </row>
    <row r="51" spans="1:14" x14ac:dyDescent="0.3">
      <c r="A51" s="1"/>
      <c r="F51" s="84"/>
      <c r="J51" s="83"/>
    </row>
    <row r="52" spans="1:14" x14ac:dyDescent="0.3">
      <c r="A52" s="1"/>
      <c r="F52" s="84"/>
      <c r="J52" s="83"/>
    </row>
    <row r="53" spans="1:14" x14ac:dyDescent="0.3">
      <c r="A53" s="1"/>
      <c r="F53" s="84"/>
      <c r="H53" s="83"/>
    </row>
    <row r="54" spans="1:14" x14ac:dyDescent="0.3">
      <c r="A54" s="1"/>
      <c r="G54" s="84"/>
    </row>
    <row r="55" spans="1:14" x14ac:dyDescent="0.3">
      <c r="G55" s="83"/>
      <c r="I55" s="83"/>
      <c r="J55" s="83"/>
    </row>
    <row r="56" spans="1:14" x14ac:dyDescent="0.3">
      <c r="G56" s="83"/>
      <c r="I56" s="83"/>
      <c r="J56" s="83"/>
    </row>
    <row r="57" spans="1:14" x14ac:dyDescent="0.3">
      <c r="G57" s="83"/>
      <c r="I57" s="83"/>
    </row>
  </sheetData>
  <mergeCells count="103">
    <mergeCell ref="H1:L1"/>
    <mergeCell ref="H2:L2"/>
    <mergeCell ref="H3:L3"/>
    <mergeCell ref="A22:A23"/>
    <mergeCell ref="B22:C23"/>
    <mergeCell ref="D22:D23"/>
    <mergeCell ref="H22:I22"/>
    <mergeCell ref="H23:I23"/>
    <mergeCell ref="A20:A21"/>
    <mergeCell ref="B20:C21"/>
    <mergeCell ref="D20:D21"/>
    <mergeCell ref="H20:I20"/>
    <mergeCell ref="H21:I21"/>
    <mergeCell ref="A7:K7"/>
    <mergeCell ref="A5:K5"/>
    <mergeCell ref="A6:I6"/>
    <mergeCell ref="B10:C10"/>
    <mergeCell ref="H10:I10"/>
    <mergeCell ref="A12:A13"/>
    <mergeCell ref="B12:C13"/>
    <mergeCell ref="D12:D13"/>
    <mergeCell ref="H12:I12"/>
    <mergeCell ref="H13:I13"/>
    <mergeCell ref="A11:M11"/>
    <mergeCell ref="A8:A9"/>
    <mergeCell ref="B8:C9"/>
    <mergeCell ref="D8:D9"/>
    <mergeCell ref="E8:E9"/>
    <mergeCell ref="H9:I9"/>
    <mergeCell ref="F8:M8"/>
    <mergeCell ref="A14:A15"/>
    <mergeCell ref="B14:C15"/>
    <mergeCell ref="D14:D15"/>
    <mergeCell ref="H14:I14"/>
    <mergeCell ref="H15:I15"/>
    <mergeCell ref="A16:A17"/>
    <mergeCell ref="B16:C17"/>
    <mergeCell ref="D16:D17"/>
    <mergeCell ref="H16:I16"/>
    <mergeCell ref="H17:I17"/>
    <mergeCell ref="A18:A19"/>
    <mergeCell ref="B18:C19"/>
    <mergeCell ref="D18:D19"/>
    <mergeCell ref="H18:I18"/>
    <mergeCell ref="H19:I19"/>
    <mergeCell ref="A24:A25"/>
    <mergeCell ref="B24:C25"/>
    <mergeCell ref="D24:D25"/>
    <mergeCell ref="H24:I24"/>
    <mergeCell ref="H25:I25"/>
    <mergeCell ref="A26:A27"/>
    <mergeCell ref="B26:C27"/>
    <mergeCell ref="D26:D27"/>
    <mergeCell ref="H26:I26"/>
    <mergeCell ref="H27:I27"/>
    <mergeCell ref="A28:A29"/>
    <mergeCell ref="B28:C29"/>
    <mergeCell ref="D28:D29"/>
    <mergeCell ref="H28:I28"/>
    <mergeCell ref="H29:I29"/>
    <mergeCell ref="A30:A31"/>
    <mergeCell ref="B30:C31"/>
    <mergeCell ref="D30:D31"/>
    <mergeCell ref="H30:I30"/>
    <mergeCell ref="H31:I31"/>
    <mergeCell ref="A32:A33"/>
    <mergeCell ref="B32:C33"/>
    <mergeCell ref="D32:D33"/>
    <mergeCell ref="H32:I32"/>
    <mergeCell ref="H33:I33"/>
    <mergeCell ref="A34:A35"/>
    <mergeCell ref="B34:C35"/>
    <mergeCell ref="D34:D35"/>
    <mergeCell ref="H34:I34"/>
    <mergeCell ref="H35:I35"/>
    <mergeCell ref="A38:A39"/>
    <mergeCell ref="B38:C39"/>
    <mergeCell ref="D38:D39"/>
    <mergeCell ref="H38:I38"/>
    <mergeCell ref="H39:I39"/>
    <mergeCell ref="A36:A37"/>
    <mergeCell ref="B36:C37"/>
    <mergeCell ref="D36:D37"/>
    <mergeCell ref="H36:I36"/>
    <mergeCell ref="H37:I37"/>
    <mergeCell ref="A40:C40"/>
    <mergeCell ref="H40:I40"/>
    <mergeCell ref="A41:C41"/>
    <mergeCell ref="H41:I41"/>
    <mergeCell ref="A42:C42"/>
    <mergeCell ref="H42:I42"/>
    <mergeCell ref="A49:C49"/>
    <mergeCell ref="H49:I49"/>
    <mergeCell ref="A43:K43"/>
    <mergeCell ref="B44:C44"/>
    <mergeCell ref="H44:I44"/>
    <mergeCell ref="B45:C45"/>
    <mergeCell ref="H45:I45"/>
    <mergeCell ref="A46:A48"/>
    <mergeCell ref="B46:C48"/>
    <mergeCell ref="H46:I46"/>
    <mergeCell ref="H47:I47"/>
    <mergeCell ref="H48:I48"/>
  </mergeCells>
  <pageMargins left="0.31496062992125984" right="0.31496062992125984" top="0.39370078740157483" bottom="0.39370078740157483" header="0.31496062992125984" footer="0.31496062992125984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Приложение  1</vt:lpstr>
      <vt:lpstr>Приложение 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gl-fin</dc:creator>
  <cp:lastModifiedBy>Кирсанова Екатерина Игоревна</cp:lastModifiedBy>
  <cp:lastPrinted>2024-06-17T03:42:44Z</cp:lastPrinted>
  <dcterms:created xsi:type="dcterms:W3CDTF">2020-08-21T11:17:08Z</dcterms:created>
  <dcterms:modified xsi:type="dcterms:W3CDTF">2024-06-17T11:11:35Z</dcterms:modified>
</cp:coreProperties>
</file>