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85" windowHeight="11025"/>
  </bookViews>
  <sheets>
    <sheet name="Лист2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6" i="2" l="1"/>
  <c r="L66" i="2"/>
  <c r="C108" i="2"/>
  <c r="C109" i="2"/>
  <c r="C110" i="2"/>
  <c r="L68" i="2" l="1"/>
  <c r="O40" i="2" l="1"/>
  <c r="O26" i="2"/>
  <c r="O39" i="2"/>
  <c r="O27" i="2" s="1"/>
  <c r="L52" i="2"/>
  <c r="L39" i="2" s="1"/>
  <c r="C69" i="2"/>
  <c r="C68" i="2"/>
  <c r="C66" i="2"/>
  <c r="O41" i="2" l="1"/>
  <c r="C104" i="2"/>
  <c r="C103" i="2"/>
  <c r="C102" i="2"/>
  <c r="C77" i="2"/>
  <c r="C76" i="2"/>
  <c r="C75" i="2"/>
  <c r="C74" i="2"/>
  <c r="C73" i="2"/>
  <c r="C72" i="2"/>
  <c r="C107" i="2"/>
  <c r="C106" i="2"/>
  <c r="C105" i="2"/>
  <c r="C98" i="2"/>
  <c r="C97" i="2"/>
  <c r="C96" i="2"/>
  <c r="C101" i="2"/>
  <c r="C100" i="2"/>
  <c r="C99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0" i="2"/>
  <c r="C71" i="2"/>
  <c r="L67" i="2"/>
  <c r="C67" i="2" s="1"/>
  <c r="L65" i="2" l="1"/>
  <c r="C65" i="2" s="1"/>
  <c r="N61" i="2" l="1"/>
  <c r="N40" i="2"/>
  <c r="N26" i="2" s="1"/>
  <c r="N21" i="2" s="1"/>
  <c r="N39" i="2"/>
  <c r="N41" i="2" s="1"/>
  <c r="N28" i="2"/>
  <c r="N113" i="2" s="1"/>
  <c r="L28" i="2"/>
  <c r="L23" i="2" s="1"/>
  <c r="L113" i="2" s="1"/>
  <c r="M39" i="2"/>
  <c r="N27" i="2" l="1"/>
  <c r="N111" i="2"/>
  <c r="N23" i="2"/>
  <c r="C53" i="2"/>
  <c r="C57" i="2"/>
  <c r="K26" i="2"/>
  <c r="K61" i="2"/>
  <c r="K113" i="2"/>
  <c r="C64" i="2"/>
  <c r="C63" i="2"/>
  <c r="C62" i="2"/>
  <c r="O61" i="2"/>
  <c r="M61" i="2"/>
  <c r="J61" i="2"/>
  <c r="I61" i="2"/>
  <c r="H61" i="2"/>
  <c r="G61" i="2"/>
  <c r="F61" i="2"/>
  <c r="E61" i="2"/>
  <c r="D61" i="2"/>
  <c r="C58" i="2"/>
  <c r="K56" i="2"/>
  <c r="I56" i="2"/>
  <c r="H55" i="2"/>
  <c r="H39" i="2" s="1"/>
  <c r="C54" i="2"/>
  <c r="M40" i="2"/>
  <c r="M26" i="2" s="1"/>
  <c r="C51" i="2"/>
  <c r="C50" i="2"/>
  <c r="C49" i="2"/>
  <c r="C48" i="2"/>
  <c r="C47" i="2"/>
  <c r="C46" i="2"/>
  <c r="C45" i="2"/>
  <c r="C44" i="2"/>
  <c r="C43" i="2"/>
  <c r="C42" i="2"/>
  <c r="O21" i="2"/>
  <c r="L40" i="2"/>
  <c r="L41" i="2" s="1"/>
  <c r="J40" i="2"/>
  <c r="J41" i="2" s="1"/>
  <c r="I40" i="2"/>
  <c r="I26" i="2" s="1"/>
  <c r="H40" i="2"/>
  <c r="H26" i="2" s="1"/>
  <c r="G40" i="2"/>
  <c r="F40" i="2"/>
  <c r="F26" i="2" s="1"/>
  <c r="E40" i="2"/>
  <c r="E26" i="2" s="1"/>
  <c r="D40" i="2"/>
  <c r="K39" i="2"/>
  <c r="I39" i="2"/>
  <c r="G39" i="2"/>
  <c r="G27" i="2" s="1"/>
  <c r="G112" i="2" s="1"/>
  <c r="F39" i="2"/>
  <c r="E39" i="2"/>
  <c r="D39" i="2"/>
  <c r="C38" i="2"/>
  <c r="C37" i="2"/>
  <c r="C36" i="2"/>
  <c r="C35" i="2"/>
  <c r="C34" i="2"/>
  <c r="C33" i="2"/>
  <c r="C32" i="2"/>
  <c r="C31" i="2"/>
  <c r="O28" i="2"/>
  <c r="O113" i="2" s="1"/>
  <c r="M28" i="2"/>
  <c r="M113" i="2" s="1"/>
  <c r="K28" i="2"/>
  <c r="K23" i="2" s="1"/>
  <c r="J28" i="2"/>
  <c r="J23" i="2" s="1"/>
  <c r="I28" i="2"/>
  <c r="I23" i="2" s="1"/>
  <c r="H28" i="2"/>
  <c r="H113" i="2" s="1"/>
  <c r="G28" i="2"/>
  <c r="G113" i="2" s="1"/>
  <c r="F28" i="2"/>
  <c r="F113" i="2" s="1"/>
  <c r="E28" i="2"/>
  <c r="E113" i="2" s="1"/>
  <c r="D28" i="2"/>
  <c r="J27" i="2"/>
  <c r="J112" i="2" s="1"/>
  <c r="C28" i="2" l="1"/>
  <c r="C56" i="2"/>
  <c r="K21" i="2"/>
  <c r="K111" i="2" s="1"/>
  <c r="L26" i="2"/>
  <c r="L21" i="2" s="1"/>
  <c r="L111" i="2" s="1"/>
  <c r="N22" i="2"/>
  <c r="N24" i="2" s="1"/>
  <c r="N112" i="2"/>
  <c r="N114" i="2" s="1"/>
  <c r="N29" i="2"/>
  <c r="K41" i="2"/>
  <c r="K27" i="2"/>
  <c r="K29" i="2" s="1"/>
  <c r="M21" i="2"/>
  <c r="F41" i="2"/>
  <c r="J113" i="2"/>
  <c r="I113" i="2"/>
  <c r="O23" i="2"/>
  <c r="E41" i="2"/>
  <c r="C61" i="2"/>
  <c r="H23" i="2"/>
  <c r="D41" i="2"/>
  <c r="G41" i="2"/>
  <c r="J22" i="2"/>
  <c r="O112" i="2"/>
  <c r="O22" i="2"/>
  <c r="H111" i="2"/>
  <c r="H21" i="2"/>
  <c r="G22" i="2"/>
  <c r="G23" i="2"/>
  <c r="M23" i="2"/>
  <c r="O29" i="2"/>
  <c r="M41" i="2"/>
  <c r="O111" i="2"/>
  <c r="F23" i="2"/>
  <c r="E23" i="2"/>
  <c r="K52" i="2"/>
  <c r="C52" i="2" s="1"/>
  <c r="D23" i="2"/>
  <c r="I41" i="2"/>
  <c r="D113" i="2"/>
  <c r="C40" i="2"/>
  <c r="H41" i="2"/>
  <c r="H27" i="2"/>
  <c r="H29" i="2" s="1"/>
  <c r="I21" i="2"/>
  <c r="F21" i="2"/>
  <c r="F111" i="2"/>
  <c r="E21" i="2"/>
  <c r="E111" i="2"/>
  <c r="G26" i="2"/>
  <c r="M27" i="2"/>
  <c r="M29" i="2" s="1"/>
  <c r="F27" i="2"/>
  <c r="L27" i="2"/>
  <c r="C55" i="2"/>
  <c r="E27" i="2"/>
  <c r="C39" i="2"/>
  <c r="D26" i="2"/>
  <c r="J26" i="2"/>
  <c r="D27" i="2"/>
  <c r="I27" i="2"/>
  <c r="I29" i="2" s="1"/>
  <c r="I111" i="2" s="1"/>
  <c r="C26" i="2" l="1"/>
  <c r="N119" i="2"/>
  <c r="C27" i="2"/>
  <c r="C113" i="2"/>
  <c r="C41" i="2"/>
  <c r="M111" i="2"/>
  <c r="O24" i="2"/>
  <c r="C23" i="2"/>
  <c r="O114" i="2"/>
  <c r="O119" i="2"/>
  <c r="D29" i="2"/>
  <c r="D21" i="2"/>
  <c r="D111" i="2"/>
  <c r="F22" i="2"/>
  <c r="F24" i="2" s="1"/>
  <c r="F112" i="2"/>
  <c r="F114" i="2" s="1"/>
  <c r="H112" i="2"/>
  <c r="H114" i="2" s="1"/>
  <c r="H22" i="2"/>
  <c r="H24" i="2" s="1"/>
  <c r="J29" i="2"/>
  <c r="J21" i="2"/>
  <c r="J111" i="2" s="1"/>
  <c r="L22" i="2"/>
  <c r="D22" i="2"/>
  <c r="D112" i="2"/>
  <c r="I22" i="2"/>
  <c r="I24" i="2" s="1"/>
  <c r="I112" i="2"/>
  <c r="I114" i="2" s="1"/>
  <c r="E22" i="2"/>
  <c r="E24" i="2" s="1"/>
  <c r="E112" i="2"/>
  <c r="E114" i="2" s="1"/>
  <c r="G111" i="2"/>
  <c r="G114" i="2" s="1"/>
  <c r="G29" i="2"/>
  <c r="G21" i="2"/>
  <c r="G24" i="2" s="1"/>
  <c r="K22" i="2"/>
  <c r="K24" i="2" s="1"/>
  <c r="K112" i="2"/>
  <c r="M112" i="2"/>
  <c r="M22" i="2"/>
  <c r="M24" i="2" s="1"/>
  <c r="L29" i="2"/>
  <c r="F29" i="2"/>
  <c r="E29" i="2"/>
  <c r="C111" i="2" l="1"/>
  <c r="C21" i="2"/>
  <c r="C29" i="2"/>
  <c r="L24" i="2"/>
  <c r="L112" i="2"/>
  <c r="C22" i="2"/>
  <c r="D114" i="2"/>
  <c r="M114" i="2"/>
  <c r="M119" i="2"/>
  <c r="D24" i="2"/>
  <c r="J24" i="2"/>
  <c r="J114" i="2"/>
  <c r="K119" i="2"/>
  <c r="K114" i="2"/>
  <c r="C24" i="2" l="1"/>
  <c r="L114" i="2"/>
  <c r="C114" i="2" s="1"/>
  <c r="C112" i="2"/>
  <c r="L119" i="2"/>
  <c r="C119" i="2" l="1"/>
</calcChain>
</file>

<file path=xl/sharedStrings.xml><?xml version="1.0" encoding="utf-8"?>
<sst xmlns="http://schemas.openxmlformats.org/spreadsheetml/2006/main" count="255" uniqueCount="83">
  <si>
    <t>Наименование мероприятий</t>
  </si>
  <si>
    <t>Источник финансирования</t>
  </si>
  <si>
    <t>Финансовые затраты в действующих ценах соответствующих лет, тыс. рублей</t>
  </si>
  <si>
    <t>Исполнитель мероприятий</t>
  </si>
  <si>
    <t>всего на период
 реализации
 подпрограммы</t>
  </si>
  <si>
    <t>в том числе по годам</t>
  </si>
  <si>
    <t>Перечень основных мероприятий</t>
  </si>
  <si>
    <t>1. Разработка нормативных правовых актов</t>
  </si>
  <si>
    <t>1.Разработка порядка предоставления собственникам жилых (нежилых) помещений при изъятии у них жилых (нежилых) помещений,  расположенных в аварийном многоквартирном доме</t>
  </si>
  <si>
    <t>2.Разработка Положения о порядке и условиях предоставления жилых помещений гражданам, выселяемых из домов, подлежащих сносу</t>
  </si>
  <si>
    <t>Администрация Златоустовского городского округа</t>
  </si>
  <si>
    <t>2. Организационные мероприятия</t>
  </si>
  <si>
    <t>1.Проведение ежегодной инвентаризации жилищного фонда</t>
  </si>
  <si>
    <t>Муниципальное казенное учреждение Златоустовского городского округа «Управление жилищно-коммунального хозяйства»</t>
  </si>
  <si>
    <t>2.Ведение реестра жилищного фонда, признанного непригодным для проживания</t>
  </si>
  <si>
    <t>Орган местного самоуправления КУИ ЗГО</t>
  </si>
  <si>
    <t>3. Финансово-экономические мероприятия</t>
  </si>
  <si>
    <t>Местный бюджет</t>
  </si>
  <si>
    <t>Областной бюджет</t>
  </si>
  <si>
    <t>Федеральный бюджет</t>
  </si>
  <si>
    <t>В том числе:</t>
  </si>
  <si>
    <t>1.1.Строительство жилого дома № 51 по ул. им. Я. М. Свердлова</t>
  </si>
  <si>
    <t>1.2.Строительство жилых домов №31, №31а по ул. им. Н.П. Полетаева</t>
  </si>
  <si>
    <t>Муниципальное бюджетное учреждение  «Капитальное строительство»</t>
  </si>
  <si>
    <t>1.5.Приобретение 20 жилых помещений (благоустроенных квартир),путем инвестирования строительства многоквартирного(ых) жилого(ых) дома(ов)</t>
  </si>
  <si>
    <t xml:space="preserve">1.6.1. Приобретение 59 жилых помещений (благоустроенных квартир) </t>
  </si>
  <si>
    <t>1.6.2. Жилое помещение (благоустроенная квартира) на первичном рынке жилья на территории г. Златоуст, общей площадью не менее 49,5 кв.м</t>
  </si>
  <si>
    <t>Областной
бюджет</t>
  </si>
  <si>
    <t>1.6.3. Жилое помещение (благоустроенная квартира) на первичном рынке жилья на территории г. Златоуст, общей площадью не менее 33,40 кв.м</t>
  </si>
  <si>
    <t xml:space="preserve">1.6.4. Жилое помещение (благоустроенная квартира) на первичном рынке жилья на территории г. Златоуст, общей площадью не менее 45,7 кв.м. </t>
  </si>
  <si>
    <t xml:space="preserve">1.6.5. Жилое помещение (благоустроенная квартира) на первичном рынке жилья на территории г. Златоуст, общей площадью не менее 38.35 кв.м. </t>
  </si>
  <si>
    <t>2. Снос ветхоаварийного жилого фонда</t>
  </si>
  <si>
    <t>3. Изыскательские работы</t>
  </si>
  <si>
    <t>4. Приобретение объектов недвижимого имущества в муниципальную собственность</t>
  </si>
  <si>
    <t>* В соответствии с городской адресной программой "Переселение в 2013-2017 годах граждан из аварийного жилищного фонда в Златоустовском городском округе", утвержденная постановлением Администрации от 02.02.2017г. № 33-П</t>
  </si>
  <si>
    <t>ИТОГО по подпрограмме:</t>
  </si>
  <si>
    <t>1.6.6. Жилое помещение (благоустроенная квартира) на первичном рынке жилья на территории г. Златоуст, общей площадью не менее 42,10 кв.м.</t>
  </si>
  <si>
    <t xml:space="preserve">1.6.7. Жилое помещение (благоустроенная квартира) на первичном рынке жилья на территории г. Златоуст, общей площадью не менее 38.10 кв.м. </t>
  </si>
  <si>
    <t xml:space="preserve">1.6.8. Жилое помещение (благоустроенная квартира) на первичном рынке жилья на территории г. Златоуст, общей площадью не менее 40.8 кв.м. </t>
  </si>
  <si>
    <t xml:space="preserve">1.6.9. Жилое помещение (благоустроенная квартира) на первичном рынке жилья на территории г. Златоуст (не включая сельские населенные пункты), общей площадью не менее 38.9 кв.м. </t>
  </si>
  <si>
    <t xml:space="preserve">5. Изготовление информационных щитов для размещения на объектах, которые будут снесены в рамках национального проекта "Жилье и городская среда" </t>
  </si>
  <si>
    <t>Без финансирования</t>
  </si>
  <si>
    <t>1.Строительство  (приобретение) жилых помещений для переселения граждан из жилищного фонда, признанного непригодным для проживания, в том числе:</t>
  </si>
  <si>
    <t>Переселение граждан из жилищного фонда, признанного непригодным для проживания, снос ветхоаварийного жилого фонда</t>
  </si>
  <si>
    <t>Основное мероприятие : Переселение граждан из жилищного фонда, признанного непригодным для проживания, снос ветхоаварийного жилого фонда</t>
  </si>
  <si>
    <t>-</t>
  </si>
  <si>
    <t xml:space="preserve"> </t>
  </si>
  <si>
    <t>Всего:</t>
  </si>
  <si>
    <t>3.Формирование поквартирных списков граждан, планируемых к расселению из ветхоаварийных жилого фонда</t>
  </si>
  <si>
    <t>всего, в том числе:</t>
  </si>
  <si>
    <t>средства Фонда содействия реформированию жилищно-коммунального хозяйства</t>
  </si>
  <si>
    <t>1.6.11. Приобретение   жилых помещений (благоустроенных квартир)</t>
  </si>
  <si>
    <t>1.6.10. Приобретение в муниципальную собственность жилых помещений (благоустроенных квартир) для переселения граждан из жилищного фонда, признанного непригодным для проживания, путем инвестирования в строительство многоквартирных жилых домов, в рамках Государственной программы Челябинской области «Обеспечение доступным и комфортным жильем граждан Российской Федерации в Челябинской области</t>
  </si>
  <si>
    <t>1.6. Строительство (приобретение) жилых помещений для осуществления мероприятий по переселению граждан из жилищного фонда признанного непригодным для проживания (Капитальные вложения в объекты государственной (муниципальной) собственности)</t>
  </si>
  <si>
    <t xml:space="preserve">** В соответствии с областной адресной программы «Переселение в 2019-2023 годах граждан из аварийного жилищного фонда в городах и районах Челябинской области», утвержденной постановлением Правительства Челябинской области от 29.03.2019 г. № 158-П (с изменениями и дополнениями) 
</t>
  </si>
  <si>
    <t>Средства Фонда содействия реформированию жилищно-коммунального хозяйства</t>
  </si>
  <si>
    <t xml:space="preserve">Муниципальное бюджетное учреждение  «Капитальное строительство»                               </t>
  </si>
  <si>
    <t>7.1. Жилое помещение (благоустроенная квартира) на вторичном рынке жилья на территории г. Златоуст, общей площадью 24,10 кв.м</t>
  </si>
  <si>
    <t>7.3. Жилое помещение (благоустроенная квартира) на вторичном рынке жилья на территории г. Златоуст, общей площадью 30,3 кв.м</t>
  </si>
  <si>
    <t>7.4. Жилое помещение (благоустроенная квартира) на вторичном рынке жилья на территории г. Златоуст, общей площадью 32,00 кв.м</t>
  </si>
  <si>
    <t>7.5. Жилое помещение (благоустроенная квартира) на вторичном рынке жилья на территории г. Златоуст, общей площадью 32,00 кв.м</t>
  </si>
  <si>
    <t>7.6. Жилое помещение (благоустроенная квартира) на вторичном рынке жилья на территории г. Златоуст, общей площадью 39,70  кв.м</t>
  </si>
  <si>
    <t>7.7. Жилое помещение (благоустроенная квартира) на вторичном рынке жилья на территории г. Златоуст, общей площадью 40,10 кв.м</t>
  </si>
  <si>
    <t>7.8. Жилое помещение (благоустроенная квартира) на вторичном рынке жилья на территории г. Златоуст, общей площадью 42,30  кв.м</t>
  </si>
  <si>
    <t>7.9. Жилое помещение (благоустроенная квартира) на вторичном рынке жилья на территории г. Златоуст, общей площадью 56,9 кв.м</t>
  </si>
  <si>
    <t>7.10. Жилое помещение (благоустроенная квартира) на вторичном рынке жилья на территории г. Златоуст, общей площадью 57,2  кв.м</t>
  </si>
  <si>
    <t>7.11. Жилое помещение (благоустроенная квартира) на вторичном рынке жилья на территории г. Златоуст, общей площадью 62,0  кв.м</t>
  </si>
  <si>
    <t>7.12. Жилое помещение (благоустроенная квартира) на вторичном рынке жилья на территории г. Златоуст, общей площадью 64,8  кв.м</t>
  </si>
  <si>
    <t>7.13. Жилое помещение (благоустроенная квартира) на вторичном рынке жилья на территории г. Златоуст, общей площадью 73,8 кв.м</t>
  </si>
  <si>
    <t>7.14. Жилые помещения (благоустроенные квартиры) на вторичном рынке жилья на территории г. Златоуст</t>
  </si>
  <si>
    <t>7.2. Жилое помещение (благоустроенная квартира) на вторичном рынке жилья на территории г. Златоуст, общей площадью 24,0 кв.м</t>
  </si>
  <si>
    <t>1.3 Приобретение 280 жилых по¬мещений (благоустроенных квартир), путем участия в долевом строительстве многоквартирных жилых домов по адресному ориентиру: г. Златоуст, микрорайон «Березовая роща», напротив ул. Садовая *</t>
  </si>
  <si>
    <t>Всего</t>
  </si>
  <si>
    <t>Всего, в том числе:</t>
  </si>
  <si>
    <t>Утверждено</t>
  </si>
  <si>
    <t>постановлением Администрации</t>
  </si>
  <si>
    <t>Златоустовского городского округа</t>
  </si>
  <si>
    <t>1.4. Благоустроенные квартиры по адресному ориентиру: Челябинская область, г. Челябинск, оз. Смолино в Ленинском районе в количестве 16 единиц *</t>
  </si>
  <si>
    <t>Основное мероприятие: Региональный проект "Обеспечение устойчивого сокращения непригодного для проживания жилищного фонда" **</t>
  </si>
  <si>
    <t>6. Приобретение жилых помещений (благоустроенных квартир) для переселения граждан из аварийного жилищного фонда,в рамках областной адресной программы «Переселение в 2019-2023 годах граждан из аварийного жилищного фонда в городах и районах Челябинской области» путем инвестирования в строительство многоквартирногожилого (-ых) дома (-ов)</t>
  </si>
  <si>
    <t xml:space="preserve">7. Приобретение 13  жилых помещений (благоустроенных квартир) на вторичном рынке жилья для переселения граждан из аварийного жилищного фонда,в рамках областной адресной программы «Переселение в 2019-2023 годах граждан из аварийного жилищного фонда в городах и районах Челябинской области», в том числе: </t>
  </si>
  <si>
    <t>ПРИЛОЖЕНИЕ 3</t>
  </si>
  <si>
    <t>от 30.08.2023 г. № 330-П/АДМ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</si>
</sst>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_-* #,##0_р_._-;\-* #,##0_р_._-;_-* &quot;-&quot;_р_._-;_-@_-"/>
    <numFmt numFmtId="165" formatCode="#,##0.000000"/>
    <numFmt numFmtId="166" formatCode="#,##0.00000"/>
    <numFmt numFmtId="167" formatCode="#,##0.0000"/>
    <numFmt numFmtId="168" formatCode="#,##0.000"/>
    <numFmt numFmtId="169" formatCode="_-* #,##0.0000\ _₽_-;\-* #,##0.0000\ _₽_-;_-* &quot;-&quot;????\ _₽_-;_-@_-"/>
    <numFmt numFmtId="170" formatCode="_-* #,##0.000\ _₽_-;\-* #,##0.000\ _₽_-;_-* &quot;-&quot;???\ _₽_-;_-@_-"/>
    <numFmt numFmtId="171" formatCode="_-* #,##0.00000\ _₽_-;\-* #,##0.00000\ _₽_-;_-* &quot;-&quot;?????\ _₽_-;_-@_-"/>
    <numFmt numFmtId="172" formatCode="0.000"/>
    <numFmt numFmtId="173" formatCode="0.00000"/>
    <numFmt numFmtId="174" formatCode="_-* #,##0.0\ _₽_-;\-* #,##0.0\ _₽_-;_-* &quot;-&quot;?\ _₽_-;_-@_-"/>
    <numFmt numFmtId="175" formatCode="#,##0.00_ ;\-#,##0.00\ "/>
    <numFmt numFmtId="176" formatCode="0.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8"/>
      <name val="Times New Roman"/>
      <family val="1"/>
      <charset val="204"/>
    </font>
    <font>
      <sz val="13.5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171" fontId="1" fillId="2" borderId="1" xfId="0" applyNumberFormat="1" applyFont="1" applyFill="1" applyBorder="1"/>
    <xf numFmtId="170" fontId="2" fillId="2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171" fontId="2" fillId="2" borderId="1" xfId="0" applyNumberFormat="1" applyFont="1" applyFill="1" applyBorder="1" applyAlignment="1">
      <alignment vertical="center"/>
    </xf>
    <xf numFmtId="171" fontId="2" fillId="2" borderId="1" xfId="0" applyNumberFormat="1" applyFont="1" applyFill="1" applyBorder="1"/>
    <xf numFmtId="43" fontId="2" fillId="2" borderId="1" xfId="0" applyNumberFormat="1" applyFont="1" applyFill="1" applyBorder="1"/>
    <xf numFmtId="169" fontId="2" fillId="2" borderId="1" xfId="0" applyNumberFormat="1" applyFont="1" applyFill="1" applyBorder="1"/>
    <xf numFmtId="171" fontId="2" fillId="2" borderId="1" xfId="0" applyNumberFormat="1" applyFont="1" applyFill="1" applyBorder="1" applyAlignment="1">
      <alignment horizontal="center" vertical="top" wrapText="1"/>
    </xf>
    <xf numFmtId="171" fontId="2" fillId="2" borderId="1" xfId="0" applyNumberFormat="1" applyFont="1" applyFill="1" applyBorder="1" applyAlignment="1">
      <alignment horizontal="center" vertical="center" wrapText="1"/>
    </xf>
    <xf numFmtId="171" fontId="2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171" fontId="4" fillId="2" borderId="0" xfId="0" applyNumberFormat="1" applyFont="1" applyFill="1"/>
    <xf numFmtId="0" fontId="4" fillId="2" borderId="0" xfId="0" applyFont="1" applyFill="1"/>
    <xf numFmtId="4" fontId="4" fillId="2" borderId="0" xfId="0" applyNumberFormat="1" applyFont="1" applyFill="1"/>
    <xf numFmtId="169" fontId="3" fillId="2" borderId="1" xfId="0" applyNumberFormat="1" applyFont="1" applyFill="1" applyBorder="1" applyAlignment="1">
      <alignment horizontal="center" vertical="center"/>
    </xf>
    <xf numFmtId="169" fontId="3" fillId="2" borderId="1" xfId="0" applyNumberFormat="1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center" wrapText="1"/>
    </xf>
    <xf numFmtId="170" fontId="3" fillId="2" borderId="1" xfId="0" applyNumberFormat="1" applyFont="1" applyFill="1" applyBorder="1" applyAlignment="1">
      <alignment horizontal="center" vertical="center"/>
    </xf>
    <xf numFmtId="173" fontId="3" fillId="2" borderId="1" xfId="0" applyNumberFormat="1" applyFont="1" applyFill="1" applyBorder="1" applyAlignment="1">
      <alignment horizontal="center" vertical="center"/>
    </xf>
    <xf numFmtId="170" fontId="3" fillId="2" borderId="1" xfId="0" applyNumberFormat="1" applyFont="1" applyFill="1" applyBorder="1" applyAlignment="1">
      <alignment vertical="center"/>
    </xf>
    <xf numFmtId="43" fontId="3" fillId="2" borderId="1" xfId="0" applyNumberFormat="1" applyFont="1" applyFill="1" applyBorder="1" applyAlignment="1">
      <alignment vertical="center"/>
    </xf>
    <xf numFmtId="171" fontId="3" fillId="2" borderId="1" xfId="0" applyNumberFormat="1" applyFont="1" applyFill="1" applyBorder="1" applyAlignment="1">
      <alignment vertical="center"/>
    </xf>
    <xf numFmtId="170" fontId="3" fillId="2" borderId="1" xfId="0" applyNumberFormat="1" applyFont="1" applyFill="1" applyBorder="1" applyAlignment="1">
      <alignment horizontal="center" vertical="center" wrapText="1"/>
    </xf>
    <xf numFmtId="171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/>
    <xf numFmtId="0" fontId="1" fillId="2" borderId="12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172" fontId="2" fillId="2" borderId="1" xfId="0" applyNumberFormat="1" applyFont="1" applyFill="1" applyBorder="1" applyAlignment="1">
      <alignment horizontal="center" vertical="center" wrapText="1"/>
    </xf>
    <xf numFmtId="173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9" fontId="2" fillId="2" borderId="1" xfId="0" applyNumberFormat="1" applyFont="1" applyFill="1" applyBorder="1" applyAlignment="1">
      <alignment horizontal="center" vertical="center" wrapText="1"/>
    </xf>
    <xf numFmtId="17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8" fontId="3" fillId="2" borderId="1" xfId="0" applyNumberFormat="1" applyFont="1" applyFill="1" applyBorder="1" applyAlignment="1">
      <alignment vertical="center"/>
    </xf>
    <xf numFmtId="172" fontId="3" fillId="2" borderId="1" xfId="0" applyNumberFormat="1" applyFont="1" applyFill="1" applyBorder="1" applyAlignment="1">
      <alignment vertical="center"/>
    </xf>
    <xf numFmtId="173" fontId="3" fillId="2" borderId="1" xfId="0" applyNumberFormat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vertical="center"/>
    </xf>
    <xf numFmtId="175" fontId="3" fillId="2" borderId="1" xfId="0" applyNumberFormat="1" applyFont="1" applyFill="1" applyBorder="1" applyAlignment="1">
      <alignment horizontal="center" vertical="center"/>
    </xf>
    <xf numFmtId="17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7" fontId="2" fillId="2" borderId="1" xfId="0" applyNumberFormat="1" applyFont="1" applyFill="1" applyBorder="1" applyAlignment="1">
      <alignment horizontal="center" vertical="center" wrapText="1"/>
    </xf>
    <xf numFmtId="169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73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65" fontId="7" fillId="2" borderId="1" xfId="0" applyNumberFormat="1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170" fontId="2" fillId="2" borderId="1" xfId="0" applyNumberFormat="1" applyFont="1" applyFill="1" applyBorder="1"/>
    <xf numFmtId="2" fontId="2" fillId="2" borderId="1" xfId="0" applyNumberFormat="1" applyFont="1" applyFill="1" applyBorder="1"/>
    <xf numFmtId="0" fontId="1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wrapText="1"/>
    </xf>
    <xf numFmtId="171" fontId="3" fillId="2" borderId="1" xfId="0" applyNumberFormat="1" applyFont="1" applyFill="1" applyBorder="1"/>
    <xf numFmtId="43" fontId="3" fillId="2" borderId="1" xfId="0" applyNumberFormat="1" applyFont="1" applyFill="1" applyBorder="1"/>
    <xf numFmtId="169" fontId="3" fillId="2" borderId="1" xfId="0" applyNumberFormat="1" applyFont="1" applyFill="1" applyBorder="1"/>
    <xf numFmtId="175" fontId="3" fillId="2" borderId="1" xfId="0" applyNumberFormat="1" applyFont="1" applyFill="1" applyBorder="1"/>
    <xf numFmtId="170" fontId="3" fillId="2" borderId="1" xfId="0" applyNumberFormat="1" applyFont="1" applyFill="1" applyBorder="1"/>
    <xf numFmtId="2" fontId="3" fillId="2" borderId="1" xfId="0" applyNumberFormat="1" applyFont="1" applyFill="1" applyBorder="1"/>
    <xf numFmtId="176" fontId="2" fillId="2" borderId="1" xfId="0" applyNumberFormat="1" applyFont="1" applyFill="1" applyBorder="1"/>
    <xf numFmtId="0" fontId="1" fillId="2" borderId="1" xfId="0" applyFont="1" applyFill="1" applyBorder="1" applyAlignment="1">
      <alignment horizontal="left" vertical="center" wrapText="1"/>
    </xf>
    <xf numFmtId="171" fontId="1" fillId="2" borderId="1" xfId="0" applyNumberFormat="1" applyFont="1" applyFill="1" applyBorder="1" applyAlignment="1">
      <alignment horizontal="right"/>
    </xf>
    <xf numFmtId="173" fontId="2" fillId="2" borderId="1" xfId="0" applyNumberFormat="1" applyFont="1" applyFill="1" applyBorder="1"/>
    <xf numFmtId="175" fontId="2" fillId="2" borderId="1" xfId="0" applyNumberFormat="1" applyFont="1" applyFill="1" applyBorder="1"/>
    <xf numFmtId="173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center" wrapText="1"/>
    </xf>
    <xf numFmtId="174" fontId="3" fillId="2" borderId="1" xfId="0" applyNumberFormat="1" applyFont="1" applyFill="1" applyBorder="1" applyAlignment="1">
      <alignment horizontal="center" vertical="center"/>
    </xf>
    <xf numFmtId="171" fontId="3" fillId="2" borderId="1" xfId="0" applyNumberFormat="1" applyFont="1" applyFill="1" applyBorder="1" applyAlignment="1">
      <alignment horizontal="right" vertical="top"/>
    </xf>
    <xf numFmtId="171" fontId="1" fillId="2" borderId="2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vertical="center" wrapText="1"/>
    </xf>
    <xf numFmtId="170" fontId="1" fillId="2" borderId="1" xfId="0" applyNumberFormat="1" applyFont="1" applyFill="1" applyBorder="1" applyAlignment="1">
      <alignment vertical="center"/>
    </xf>
    <xf numFmtId="170" fontId="2" fillId="2" borderId="1" xfId="0" applyNumberFormat="1" applyFont="1" applyFill="1" applyBorder="1" applyAlignment="1">
      <alignment vertical="center"/>
    </xf>
    <xf numFmtId="170" fontId="1" fillId="2" borderId="1" xfId="0" applyNumberFormat="1" applyFont="1" applyFill="1" applyBorder="1" applyAlignment="1">
      <alignment horizontal="center" vertical="center"/>
    </xf>
    <xf numFmtId="170" fontId="1" fillId="2" borderId="1" xfId="0" applyNumberFormat="1" applyFont="1" applyFill="1" applyBorder="1"/>
    <xf numFmtId="170" fontId="1" fillId="2" borderId="0" xfId="0" applyNumberFormat="1" applyFont="1" applyFill="1"/>
    <xf numFmtId="165" fontId="2" fillId="2" borderId="1" xfId="0" applyNumberFormat="1" applyFont="1" applyFill="1" applyBorder="1" applyAlignment="1">
      <alignment vertical="center" wrapText="1"/>
    </xf>
    <xf numFmtId="4" fontId="1" fillId="2" borderId="0" xfId="0" applyNumberFormat="1" applyFont="1" applyFill="1"/>
    <xf numFmtId="171" fontId="8" fillId="2" borderId="1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left" vertical="center" wrapText="1"/>
    </xf>
    <xf numFmtId="165" fontId="3" fillId="2" borderId="4" xfId="0" applyNumberFormat="1" applyFont="1" applyFill="1" applyBorder="1" applyAlignment="1">
      <alignment vertical="center" wrapText="1"/>
    </xf>
    <xf numFmtId="169" fontId="8" fillId="2" borderId="1" xfId="0" applyNumberFormat="1" applyFont="1" applyFill="1" applyBorder="1" applyAlignment="1">
      <alignment horizontal="center" vertical="center" wrapText="1"/>
    </xf>
    <xf numFmtId="170" fontId="1" fillId="2" borderId="0" xfId="0" applyNumberFormat="1" applyFont="1" applyFill="1" applyBorder="1"/>
    <xf numFmtId="170" fontId="1" fillId="2" borderId="0" xfId="0" applyNumberFormat="1" applyFont="1" applyFill="1" applyBorder="1" applyAlignment="1">
      <alignment textRotation="90"/>
    </xf>
    <xf numFmtId="0" fontId="1" fillId="2" borderId="0" xfId="0" applyFont="1" applyFill="1" applyBorder="1"/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9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169" fontId="1" fillId="2" borderId="5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3"/>
  <sheetViews>
    <sheetView tabSelected="1" zoomScale="75" zoomScaleNormal="75" workbookViewId="0">
      <selection activeCell="E1" sqref="E1"/>
    </sheetView>
  </sheetViews>
  <sheetFormatPr defaultColWidth="9.140625" defaultRowHeight="12.75" x14ac:dyDescent="0.2"/>
  <cols>
    <col min="1" max="1" width="23.85546875" style="27" customWidth="1"/>
    <col min="2" max="2" width="15" style="27" customWidth="1"/>
    <col min="3" max="3" width="21.28515625" style="27" customWidth="1"/>
    <col min="4" max="4" width="16.28515625" style="27" customWidth="1"/>
    <col min="5" max="5" width="15.85546875" style="27" customWidth="1"/>
    <col min="6" max="6" width="17.42578125" style="27" customWidth="1"/>
    <col min="7" max="7" width="12.85546875" style="27" customWidth="1"/>
    <col min="8" max="8" width="15.85546875" style="27" customWidth="1"/>
    <col min="9" max="9" width="16.5703125" style="27" customWidth="1"/>
    <col min="10" max="10" width="17.140625" style="27" customWidth="1"/>
    <col min="11" max="11" width="14.85546875" style="27" customWidth="1"/>
    <col min="12" max="12" width="16.7109375" style="27" customWidth="1"/>
    <col min="13" max="14" width="12.42578125" style="27" customWidth="1"/>
    <col min="15" max="15" width="12.7109375" style="27" customWidth="1"/>
    <col min="16" max="16" width="19" style="27" customWidth="1"/>
    <col min="17" max="17" width="9.140625" style="27"/>
    <col min="18" max="18" width="4.140625" style="27" customWidth="1"/>
    <col min="19" max="19" width="2.85546875" style="27" customWidth="1"/>
    <col min="20" max="20" width="2.140625" style="27" customWidth="1"/>
    <col min="21" max="16384" width="9.140625" style="27"/>
  </cols>
  <sheetData>
    <row r="1" spans="1:16" ht="23.1" customHeight="1" x14ac:dyDescent="0.2">
      <c r="N1" s="28" t="s">
        <v>81</v>
      </c>
    </row>
    <row r="2" spans="1:16" ht="23.1" customHeight="1" x14ac:dyDescent="0.2">
      <c r="N2" s="28" t="s">
        <v>74</v>
      </c>
    </row>
    <row r="3" spans="1:16" ht="23.1" customHeight="1" x14ac:dyDescent="0.25">
      <c r="I3" s="29"/>
      <c r="J3" s="30"/>
      <c r="K3" s="30"/>
      <c r="L3" s="30"/>
      <c r="M3" s="30"/>
      <c r="N3" s="28" t="s">
        <v>75</v>
      </c>
      <c r="O3" s="30"/>
      <c r="P3" s="30"/>
    </row>
    <row r="4" spans="1:16" ht="23.1" customHeight="1" x14ac:dyDescent="0.25">
      <c r="I4" s="30"/>
      <c r="J4" s="30"/>
      <c r="K4" s="30"/>
      <c r="L4" s="30"/>
      <c r="M4" s="30"/>
      <c r="N4" s="28" t="s">
        <v>76</v>
      </c>
      <c r="O4" s="30"/>
      <c r="P4" s="30"/>
    </row>
    <row r="5" spans="1:16" ht="23.1" customHeight="1" x14ac:dyDescent="0.25">
      <c r="I5" s="29"/>
      <c r="J5" s="30"/>
      <c r="K5" s="30"/>
      <c r="L5" s="30"/>
      <c r="M5" s="30"/>
      <c r="N5" s="28" t="s">
        <v>82</v>
      </c>
      <c r="O5" s="30"/>
      <c r="P5" s="30"/>
    </row>
    <row r="6" spans="1:16" ht="33.950000000000003" customHeight="1" x14ac:dyDescent="0.3">
      <c r="A6" s="136" t="s">
        <v>6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6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ht="15.75" x14ac:dyDescent="0.25">
      <c r="A8" s="137" t="s">
        <v>0</v>
      </c>
      <c r="B8" s="137" t="s">
        <v>1</v>
      </c>
      <c r="C8" s="138" t="s">
        <v>2</v>
      </c>
      <c r="D8" s="139"/>
      <c r="E8" s="139"/>
      <c r="F8" s="139"/>
      <c r="G8" s="139"/>
      <c r="H8" s="139"/>
      <c r="I8" s="139"/>
      <c r="J8" s="139"/>
      <c r="K8" s="139"/>
      <c r="L8" s="139"/>
      <c r="M8" s="140"/>
      <c r="N8" s="32"/>
      <c r="O8" s="32"/>
      <c r="P8" s="121" t="s">
        <v>3</v>
      </c>
    </row>
    <row r="9" spans="1:16" ht="15" x14ac:dyDescent="0.25">
      <c r="A9" s="137"/>
      <c r="B9" s="137"/>
      <c r="C9" s="141" t="s">
        <v>4</v>
      </c>
      <c r="D9" s="142" t="s">
        <v>5</v>
      </c>
      <c r="E9" s="139"/>
      <c r="F9" s="139"/>
      <c r="G9" s="139"/>
      <c r="H9" s="139"/>
      <c r="I9" s="139"/>
      <c r="J9" s="139"/>
      <c r="K9" s="139"/>
      <c r="L9" s="139"/>
      <c r="M9" s="140"/>
      <c r="N9" s="32"/>
      <c r="O9" s="32"/>
      <c r="P9" s="121"/>
    </row>
    <row r="10" spans="1:16" ht="80.099999999999994" customHeight="1" x14ac:dyDescent="0.2">
      <c r="A10" s="137"/>
      <c r="B10" s="137"/>
      <c r="C10" s="141"/>
      <c r="D10" s="12">
        <v>2014</v>
      </c>
      <c r="E10" s="12">
        <v>2015</v>
      </c>
      <c r="F10" s="12">
        <v>2016</v>
      </c>
      <c r="G10" s="12">
        <v>2017</v>
      </c>
      <c r="H10" s="12">
        <v>2018</v>
      </c>
      <c r="I10" s="12">
        <v>2019</v>
      </c>
      <c r="J10" s="12">
        <v>2020</v>
      </c>
      <c r="K10" s="12">
        <v>2021</v>
      </c>
      <c r="L10" s="12">
        <v>2022</v>
      </c>
      <c r="M10" s="12">
        <v>2023</v>
      </c>
      <c r="N10" s="12">
        <v>2024</v>
      </c>
      <c r="O10" s="12">
        <v>2025</v>
      </c>
      <c r="P10" s="121"/>
    </row>
    <row r="11" spans="1:16" x14ac:dyDescent="0.2">
      <c r="A11" s="33">
        <v>1</v>
      </c>
      <c r="B11" s="33">
        <v>2</v>
      </c>
      <c r="C11" s="33">
        <v>3</v>
      </c>
      <c r="D11" s="33">
        <v>4</v>
      </c>
      <c r="E11" s="33">
        <v>5</v>
      </c>
      <c r="F11" s="33">
        <v>6</v>
      </c>
      <c r="G11" s="33">
        <v>7</v>
      </c>
      <c r="H11" s="33">
        <v>8</v>
      </c>
      <c r="I11" s="33">
        <v>9</v>
      </c>
      <c r="J11" s="33">
        <v>10</v>
      </c>
      <c r="K11" s="33">
        <v>11</v>
      </c>
      <c r="L11" s="33">
        <v>12</v>
      </c>
      <c r="M11" s="33">
        <v>13</v>
      </c>
      <c r="N11" s="33">
        <v>14</v>
      </c>
      <c r="O11" s="33">
        <v>15</v>
      </c>
      <c r="P11" s="33">
        <v>16</v>
      </c>
    </row>
    <row r="12" spans="1:16" ht="13.5" x14ac:dyDescent="0.25">
      <c r="A12" s="143" t="s">
        <v>44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</row>
    <row r="13" spans="1:16" ht="15.75" x14ac:dyDescent="0.25">
      <c r="A13" s="145" t="s">
        <v>7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</row>
    <row r="14" spans="1:16" ht="147" customHeight="1" x14ac:dyDescent="0.2">
      <c r="A14" s="34" t="s">
        <v>8</v>
      </c>
      <c r="B14" s="35" t="s">
        <v>41</v>
      </c>
      <c r="C14" s="33" t="s">
        <v>45</v>
      </c>
      <c r="D14" s="33" t="s">
        <v>45</v>
      </c>
      <c r="E14" s="33" t="s">
        <v>45</v>
      </c>
      <c r="F14" s="33" t="s">
        <v>45</v>
      </c>
      <c r="G14" s="33" t="s">
        <v>45</v>
      </c>
      <c r="H14" s="33" t="s">
        <v>45</v>
      </c>
      <c r="I14" s="33" t="s">
        <v>45</v>
      </c>
      <c r="J14" s="33" t="s">
        <v>45</v>
      </c>
      <c r="K14" s="33" t="s">
        <v>45</v>
      </c>
      <c r="L14" s="33" t="s">
        <v>45</v>
      </c>
      <c r="M14" s="33" t="s">
        <v>45</v>
      </c>
      <c r="N14" s="33" t="s">
        <v>45</v>
      </c>
      <c r="O14" s="33" t="s">
        <v>45</v>
      </c>
      <c r="P14" s="116" t="s">
        <v>10</v>
      </c>
    </row>
    <row r="15" spans="1:16" ht="97.5" customHeight="1" x14ac:dyDescent="0.2">
      <c r="A15" s="34" t="s">
        <v>9</v>
      </c>
      <c r="B15" s="35" t="s">
        <v>41</v>
      </c>
      <c r="C15" s="33" t="s">
        <v>45</v>
      </c>
      <c r="D15" s="33" t="s">
        <v>45</v>
      </c>
      <c r="E15" s="33" t="s">
        <v>45</v>
      </c>
      <c r="F15" s="33" t="s">
        <v>45</v>
      </c>
      <c r="G15" s="33" t="s">
        <v>45</v>
      </c>
      <c r="H15" s="33" t="s">
        <v>45</v>
      </c>
      <c r="I15" s="33" t="s">
        <v>45</v>
      </c>
      <c r="J15" s="33" t="s">
        <v>45</v>
      </c>
      <c r="K15" s="33" t="s">
        <v>45</v>
      </c>
      <c r="L15" s="33" t="s">
        <v>45</v>
      </c>
      <c r="M15" s="33" t="s">
        <v>45</v>
      </c>
      <c r="N15" s="33" t="s">
        <v>45</v>
      </c>
      <c r="O15" s="33" t="s">
        <v>45</v>
      </c>
      <c r="P15" s="118"/>
    </row>
    <row r="16" spans="1:16" ht="22.5" customHeight="1" x14ac:dyDescent="0.25">
      <c r="A16" s="129" t="s">
        <v>11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1"/>
    </row>
    <row r="17" spans="1:16" ht="59.25" customHeight="1" x14ac:dyDescent="0.2">
      <c r="A17" s="34" t="s">
        <v>12</v>
      </c>
      <c r="B17" s="35" t="s">
        <v>41</v>
      </c>
      <c r="C17" s="33" t="s">
        <v>45</v>
      </c>
      <c r="D17" s="33" t="s">
        <v>45</v>
      </c>
      <c r="E17" s="33" t="s">
        <v>45</v>
      </c>
      <c r="F17" s="33" t="s">
        <v>45</v>
      </c>
      <c r="G17" s="33" t="s">
        <v>45</v>
      </c>
      <c r="H17" s="33" t="s">
        <v>45</v>
      </c>
      <c r="I17" s="33" t="s">
        <v>45</v>
      </c>
      <c r="J17" s="33" t="s">
        <v>45</v>
      </c>
      <c r="K17" s="33" t="s">
        <v>45</v>
      </c>
      <c r="L17" s="33" t="s">
        <v>45</v>
      </c>
      <c r="M17" s="33" t="s">
        <v>45</v>
      </c>
      <c r="N17" s="33" t="s">
        <v>45</v>
      </c>
      <c r="O17" s="33" t="s">
        <v>45</v>
      </c>
      <c r="P17" s="116" t="s">
        <v>13</v>
      </c>
    </row>
    <row r="18" spans="1:16" ht="77.25" customHeight="1" x14ac:dyDescent="0.25">
      <c r="A18" s="36" t="s">
        <v>14</v>
      </c>
      <c r="B18" s="35" t="s">
        <v>41</v>
      </c>
      <c r="C18" s="33" t="s">
        <v>45</v>
      </c>
      <c r="D18" s="33" t="s">
        <v>45</v>
      </c>
      <c r="E18" s="33" t="s">
        <v>45</v>
      </c>
      <c r="F18" s="33" t="s">
        <v>45</v>
      </c>
      <c r="G18" s="33" t="s">
        <v>45</v>
      </c>
      <c r="H18" s="33" t="s">
        <v>45</v>
      </c>
      <c r="I18" s="33" t="s">
        <v>45</v>
      </c>
      <c r="J18" s="33" t="s">
        <v>45</v>
      </c>
      <c r="K18" s="33" t="s">
        <v>45</v>
      </c>
      <c r="L18" s="33" t="s">
        <v>45</v>
      </c>
      <c r="M18" s="33" t="s">
        <v>45</v>
      </c>
      <c r="N18" s="33" t="s">
        <v>45</v>
      </c>
      <c r="O18" s="33" t="s">
        <v>45</v>
      </c>
      <c r="P18" s="118"/>
    </row>
    <row r="19" spans="1:16" ht="95.45" customHeight="1" x14ac:dyDescent="0.25">
      <c r="A19" s="36" t="s">
        <v>48</v>
      </c>
      <c r="B19" s="35" t="s">
        <v>41</v>
      </c>
      <c r="C19" s="33" t="s">
        <v>45</v>
      </c>
      <c r="D19" s="33" t="s">
        <v>45</v>
      </c>
      <c r="E19" s="33" t="s">
        <v>45</v>
      </c>
      <c r="F19" s="33" t="s">
        <v>45</v>
      </c>
      <c r="G19" s="33" t="s">
        <v>45</v>
      </c>
      <c r="H19" s="33" t="s">
        <v>45</v>
      </c>
      <c r="I19" s="33" t="s">
        <v>45</v>
      </c>
      <c r="J19" s="33" t="s">
        <v>45</v>
      </c>
      <c r="K19" s="33" t="s">
        <v>45</v>
      </c>
      <c r="L19" s="33" t="s">
        <v>45</v>
      </c>
      <c r="M19" s="33" t="s">
        <v>45</v>
      </c>
      <c r="N19" s="33" t="s">
        <v>45</v>
      </c>
      <c r="O19" s="33" t="s">
        <v>45</v>
      </c>
      <c r="P19" s="37" t="s">
        <v>15</v>
      </c>
    </row>
    <row r="20" spans="1:16" ht="21" customHeight="1" x14ac:dyDescent="0.25">
      <c r="A20" s="129" t="s">
        <v>16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1"/>
    </row>
    <row r="21" spans="1:16" ht="28.5" customHeight="1" x14ac:dyDescent="0.2">
      <c r="A21" s="113" t="s">
        <v>43</v>
      </c>
      <c r="B21" s="38" t="s">
        <v>17</v>
      </c>
      <c r="C21" s="39">
        <f>SUM(D21:O21)</f>
        <v>163383.75362</v>
      </c>
      <c r="D21" s="40">
        <f t="shared" ref="D21:J21" si="0">D26+D56+D57+D58+D59</f>
        <v>14578.866999999998</v>
      </c>
      <c r="E21" s="41">
        <f t="shared" si="0"/>
        <v>2590.6570000000002</v>
      </c>
      <c r="F21" s="42">
        <f t="shared" si="0"/>
        <v>2997.0039999999999</v>
      </c>
      <c r="G21" s="40">
        <f t="shared" si="0"/>
        <v>9016.9</v>
      </c>
      <c r="H21" s="43">
        <f t="shared" si="0"/>
        <v>1492.6</v>
      </c>
      <c r="I21" s="42">
        <f t="shared" si="0"/>
        <v>13142.342219999999</v>
      </c>
      <c r="J21" s="44">
        <f t="shared" si="0"/>
        <v>80.583399999999997</v>
      </c>
      <c r="K21" s="45">
        <f>K26+K57+K58+K59+K56</f>
        <v>1709.1999999999998</v>
      </c>
      <c r="L21" s="44">
        <f>L26+L57+L58+L59+L56</f>
        <v>22553.8</v>
      </c>
      <c r="M21" s="45">
        <f>M26+M57+M58+M59+M56</f>
        <v>40115.5</v>
      </c>
      <c r="N21" s="45">
        <f>N26+N57+N58+N59+N56</f>
        <v>24602.799999999999</v>
      </c>
      <c r="O21" s="45">
        <f>O26+O57+O58+O59+O56</f>
        <v>30503.5</v>
      </c>
      <c r="P21" s="132"/>
    </row>
    <row r="22" spans="1:16" ht="30" x14ac:dyDescent="0.2">
      <c r="A22" s="114"/>
      <c r="B22" s="46" t="s">
        <v>18</v>
      </c>
      <c r="C22" s="47">
        <f>SUM(D22:O22)</f>
        <v>419562.87530999997</v>
      </c>
      <c r="D22" s="47">
        <f>D27</f>
        <v>0</v>
      </c>
      <c r="E22" s="41">
        <f t="shared" ref="E22:J23" si="1">E27</f>
        <v>0</v>
      </c>
      <c r="F22" s="42">
        <f t="shared" si="1"/>
        <v>65026.326990000001</v>
      </c>
      <c r="G22" s="48">
        <f t="shared" si="1"/>
        <v>24082.67</v>
      </c>
      <c r="H22" s="43">
        <f t="shared" si="1"/>
        <v>79132.669999999984</v>
      </c>
      <c r="I22" s="42">
        <f t="shared" si="1"/>
        <v>0</v>
      </c>
      <c r="J22" s="49">
        <f t="shared" si="1"/>
        <v>80502.8</v>
      </c>
      <c r="K22" s="45">
        <f>K27</f>
        <v>114966.40999999999</v>
      </c>
      <c r="L22" s="9">
        <f>L27</f>
        <v>5851.9983199999997</v>
      </c>
      <c r="M22" s="45">
        <f t="shared" ref="M22:O23" si="2">M27</f>
        <v>0</v>
      </c>
      <c r="N22" s="45">
        <f t="shared" ref="N22" si="3">N27</f>
        <v>0</v>
      </c>
      <c r="O22" s="45">
        <f t="shared" si="2"/>
        <v>50000</v>
      </c>
      <c r="P22" s="117"/>
    </row>
    <row r="23" spans="1:16" ht="30" x14ac:dyDescent="0.2">
      <c r="A23" s="114"/>
      <c r="B23" s="46" t="s">
        <v>19</v>
      </c>
      <c r="C23" s="47">
        <f>SUM(D23:L23)</f>
        <v>340074.42768000002</v>
      </c>
      <c r="D23" s="48">
        <f>D28</f>
        <v>0</v>
      </c>
      <c r="E23" s="41">
        <f t="shared" si="1"/>
        <v>0</v>
      </c>
      <c r="F23" s="42">
        <f t="shared" si="1"/>
        <v>340074.42768000002</v>
      </c>
      <c r="G23" s="48">
        <f t="shared" si="1"/>
        <v>0</v>
      </c>
      <c r="H23" s="43">
        <f t="shared" si="1"/>
        <v>0</v>
      </c>
      <c r="I23" s="42">
        <f t="shared" si="1"/>
        <v>0</v>
      </c>
      <c r="J23" s="44">
        <f t="shared" si="1"/>
        <v>0</v>
      </c>
      <c r="K23" s="45">
        <f>K28</f>
        <v>0</v>
      </c>
      <c r="L23" s="44">
        <f>L28</f>
        <v>0</v>
      </c>
      <c r="M23" s="45">
        <f t="shared" si="2"/>
        <v>0</v>
      </c>
      <c r="N23" s="45">
        <f t="shared" ref="N23" si="4">N28</f>
        <v>0</v>
      </c>
      <c r="O23" s="45">
        <f t="shared" si="2"/>
        <v>0</v>
      </c>
      <c r="P23" s="117"/>
    </row>
    <row r="24" spans="1:16" ht="41.1" customHeight="1" x14ac:dyDescent="0.2">
      <c r="A24" s="115"/>
      <c r="B24" s="50" t="s">
        <v>72</v>
      </c>
      <c r="C24" s="51">
        <f>SUM(D24:O24)</f>
        <v>923021.05660999997</v>
      </c>
      <c r="D24" s="52">
        <f>D21+D22+D23</f>
        <v>14578.866999999998</v>
      </c>
      <c r="E24" s="53">
        <f t="shared" ref="E24:O24" si="5">E21+E22+E23</f>
        <v>2590.6570000000002</v>
      </c>
      <c r="F24" s="54">
        <f t="shared" si="5"/>
        <v>408097.75867000001</v>
      </c>
      <c r="G24" s="52">
        <f t="shared" si="5"/>
        <v>33099.57</v>
      </c>
      <c r="H24" s="55">
        <f t="shared" si="5"/>
        <v>80625.26999999999</v>
      </c>
      <c r="I24" s="54">
        <f t="shared" si="5"/>
        <v>13142.342219999999</v>
      </c>
      <c r="J24" s="16">
        <f t="shared" si="5"/>
        <v>80583.383400000006</v>
      </c>
      <c r="K24" s="56">
        <f>K21+K22+K23</f>
        <v>116675.60999999999</v>
      </c>
      <c r="L24" s="57">
        <f>L21+L22+L23</f>
        <v>28405.798319999998</v>
      </c>
      <c r="M24" s="56">
        <f>M21+M22+M23</f>
        <v>40115.5</v>
      </c>
      <c r="N24" s="56">
        <f t="shared" ref="N24" si="6">N21+N22+N23</f>
        <v>24602.799999999999</v>
      </c>
      <c r="O24" s="56">
        <f t="shared" si="5"/>
        <v>80503.5</v>
      </c>
      <c r="P24" s="118"/>
    </row>
    <row r="25" spans="1:16" ht="15.75" x14ac:dyDescent="0.2">
      <c r="A25" s="133" t="s">
        <v>20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5"/>
    </row>
    <row r="26" spans="1:16" ht="36" customHeight="1" x14ac:dyDescent="0.2">
      <c r="A26" s="128" t="s">
        <v>42</v>
      </c>
      <c r="B26" s="58" t="s">
        <v>17</v>
      </c>
      <c r="C26" s="59">
        <f>SUM(D26:O26)</f>
        <v>17518.218259999994</v>
      </c>
      <c r="D26" s="40">
        <f>D31+D32+D38+D40</f>
        <v>14378.866999999998</v>
      </c>
      <c r="E26" s="48">
        <f>E32+E40</f>
        <v>2233.71</v>
      </c>
      <c r="F26" s="48">
        <f>F31+F32+F38+F40</f>
        <v>0</v>
      </c>
      <c r="G26" s="41">
        <f>G31+G32+G38+G40</f>
        <v>554</v>
      </c>
      <c r="H26" s="48">
        <f>H31+H32+H38+H40+H59+H56+H57</f>
        <v>100</v>
      </c>
      <c r="I26" s="49">
        <f>I31+I32+I38+I40</f>
        <v>0</v>
      </c>
      <c r="J26" s="44">
        <f>J31+J32+J38+J40+J59+J56+J57</f>
        <v>80.583399999999997</v>
      </c>
      <c r="K26" s="49">
        <f>K31+K32+K38+K40</f>
        <v>115.1</v>
      </c>
      <c r="L26" s="44">
        <f>L31+L32+L38+L40</f>
        <v>5.8578599999999996</v>
      </c>
      <c r="M26" s="60">
        <f>M31+M32+M38+M40</f>
        <v>0</v>
      </c>
      <c r="N26" s="60">
        <f>N31+N32+N38+N40</f>
        <v>0</v>
      </c>
      <c r="O26" s="61">
        <f>O53</f>
        <v>50.1</v>
      </c>
      <c r="P26" s="116"/>
    </row>
    <row r="27" spans="1:16" ht="30" x14ac:dyDescent="0.2">
      <c r="A27" s="128"/>
      <c r="B27" s="46" t="s">
        <v>18</v>
      </c>
      <c r="C27" s="47">
        <f>SUM(D27:O27)</f>
        <v>419562.87530999997</v>
      </c>
      <c r="D27" s="48">
        <f t="shared" ref="D27:J27" si="7">D33+D35+D37+D39</f>
        <v>0</v>
      </c>
      <c r="E27" s="48">
        <f t="shared" si="7"/>
        <v>0</v>
      </c>
      <c r="F27" s="42">
        <f t="shared" si="7"/>
        <v>65026.326990000001</v>
      </c>
      <c r="G27" s="41">
        <f t="shared" si="7"/>
        <v>24082.67</v>
      </c>
      <c r="H27" s="43">
        <f t="shared" si="7"/>
        <v>79132.669999999984</v>
      </c>
      <c r="I27" s="49">
        <f t="shared" si="7"/>
        <v>0</v>
      </c>
      <c r="J27" s="44">
        <f t="shared" si="7"/>
        <v>80502.8</v>
      </c>
      <c r="K27" s="49">
        <f>K33+K35+K37+K39</f>
        <v>114966.40999999999</v>
      </c>
      <c r="L27" s="44">
        <f t="shared" ref="L27:M27" si="8">L33+L35+L37+L39</f>
        <v>5851.9983199999997</v>
      </c>
      <c r="M27" s="60">
        <f t="shared" si="8"/>
        <v>0</v>
      </c>
      <c r="N27" s="60">
        <f t="shared" ref="N27" si="9">N33+N35+N37+N39</f>
        <v>0</v>
      </c>
      <c r="O27" s="61">
        <f>O33+O35+O37+O39</f>
        <v>50000</v>
      </c>
      <c r="P27" s="117"/>
    </row>
    <row r="28" spans="1:16" ht="30" x14ac:dyDescent="0.2">
      <c r="A28" s="128"/>
      <c r="B28" s="46" t="s">
        <v>19</v>
      </c>
      <c r="C28" s="47">
        <f>SUM(D28:O28)</f>
        <v>340074.42768000002</v>
      </c>
      <c r="D28" s="48">
        <f>D34+D36</f>
        <v>0</v>
      </c>
      <c r="E28" s="48">
        <f t="shared" ref="E28:J28" si="10">E34+E36</f>
        <v>0</v>
      </c>
      <c r="F28" s="42">
        <f>F34+F36</f>
        <v>340074.42768000002</v>
      </c>
      <c r="G28" s="41">
        <f t="shared" si="10"/>
        <v>0</v>
      </c>
      <c r="H28" s="43">
        <f t="shared" si="10"/>
        <v>0</v>
      </c>
      <c r="I28" s="49">
        <f t="shared" si="10"/>
        <v>0</v>
      </c>
      <c r="J28" s="44">
        <f t="shared" si="10"/>
        <v>0</v>
      </c>
      <c r="K28" s="49">
        <f>0</f>
        <v>0</v>
      </c>
      <c r="L28" s="44">
        <f>0</f>
        <v>0</v>
      </c>
      <c r="M28" s="2">
        <f t="shared" ref="M28:O28" si="11">M34+M36</f>
        <v>0</v>
      </c>
      <c r="N28" s="60">
        <f t="shared" ref="N28" si="12">N34+N36</f>
        <v>0</v>
      </c>
      <c r="O28" s="61">
        <f t="shared" si="11"/>
        <v>0</v>
      </c>
      <c r="P28" s="117"/>
    </row>
    <row r="29" spans="1:16" ht="45.6" customHeight="1" x14ac:dyDescent="0.2">
      <c r="A29" s="128"/>
      <c r="B29" s="50" t="s">
        <v>72</v>
      </c>
      <c r="C29" s="62">
        <f>SUM(D29:O29)</f>
        <v>777155.52125000011</v>
      </c>
      <c r="D29" s="63">
        <f>SUM(D26:D28)</f>
        <v>14378.866999999998</v>
      </c>
      <c r="E29" s="64">
        <f t="shared" ref="E29:J29" si="13">SUM(E26:E28)</f>
        <v>2233.71</v>
      </c>
      <c r="F29" s="65">
        <f t="shared" si="13"/>
        <v>405100.75467000005</v>
      </c>
      <c r="G29" s="64">
        <f t="shared" si="13"/>
        <v>24636.67</v>
      </c>
      <c r="H29" s="26">
        <f>SUM(H26:H28)</f>
        <v>79232.669999999984</v>
      </c>
      <c r="I29" s="18">
        <f t="shared" si="13"/>
        <v>0</v>
      </c>
      <c r="J29" s="17">
        <f t="shared" si="13"/>
        <v>80583.383400000006</v>
      </c>
      <c r="K29" s="18">
        <f>SUM(K26:K28)</f>
        <v>115081.51</v>
      </c>
      <c r="L29" s="25">
        <f>SUM(L26:L28)</f>
        <v>5857.8561799999998</v>
      </c>
      <c r="M29" s="19">
        <f t="shared" ref="M29:O29" si="14">SUM(M26:M28)</f>
        <v>0</v>
      </c>
      <c r="N29" s="16">
        <f t="shared" ref="N29" si="15">SUM(N26:N28)</f>
        <v>0</v>
      </c>
      <c r="O29" s="66">
        <f t="shared" si="14"/>
        <v>50050.1</v>
      </c>
      <c r="P29" s="118"/>
    </row>
    <row r="30" spans="1:16" ht="16.5" customHeight="1" x14ac:dyDescent="0.25">
      <c r="A30" s="129" t="s">
        <v>20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1"/>
    </row>
    <row r="31" spans="1:16" ht="63.95" customHeight="1" x14ac:dyDescent="0.25">
      <c r="A31" s="34" t="s">
        <v>21</v>
      </c>
      <c r="B31" s="67" t="s">
        <v>17</v>
      </c>
      <c r="C31" s="5">
        <f>SUM(D31:L31)</f>
        <v>9061.9</v>
      </c>
      <c r="D31" s="5">
        <v>9061.9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21" t="s">
        <v>23</v>
      </c>
    </row>
    <row r="32" spans="1:16" ht="57.95" customHeight="1" x14ac:dyDescent="0.25">
      <c r="A32" s="34" t="s">
        <v>22</v>
      </c>
      <c r="B32" s="67" t="s">
        <v>17</v>
      </c>
      <c r="C32" s="5">
        <f t="shared" ref="C32:C58" si="16">SUM(D32:L32)</f>
        <v>7550.6769999999997</v>
      </c>
      <c r="D32" s="5">
        <v>5316.9669999999996</v>
      </c>
      <c r="E32" s="5">
        <v>2233.71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21"/>
    </row>
    <row r="33" spans="1:20" ht="36" customHeight="1" x14ac:dyDescent="0.25">
      <c r="A33" s="113" t="s">
        <v>71</v>
      </c>
      <c r="B33" s="68" t="s">
        <v>18</v>
      </c>
      <c r="C33" s="5">
        <f t="shared" si="16"/>
        <v>46615.348570000002</v>
      </c>
      <c r="D33" s="5">
        <v>0</v>
      </c>
      <c r="E33" s="5">
        <v>0</v>
      </c>
      <c r="F33" s="5">
        <v>46615.348570000002</v>
      </c>
      <c r="G33" s="5">
        <v>0</v>
      </c>
      <c r="H33" s="5">
        <v>0</v>
      </c>
      <c r="I33" s="5">
        <v>0</v>
      </c>
      <c r="J33" s="5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21" t="s">
        <v>23</v>
      </c>
    </row>
    <row r="34" spans="1:20" ht="129" customHeight="1" x14ac:dyDescent="0.25">
      <c r="A34" s="115"/>
      <c r="B34" s="69" t="s">
        <v>19</v>
      </c>
      <c r="C34" s="5">
        <f t="shared" si="16"/>
        <v>322382.07650000002</v>
      </c>
      <c r="D34" s="5">
        <v>0</v>
      </c>
      <c r="E34" s="5">
        <v>0</v>
      </c>
      <c r="F34" s="7">
        <v>322382.07650000002</v>
      </c>
      <c r="G34" s="5">
        <v>0</v>
      </c>
      <c r="H34" s="5">
        <v>0</v>
      </c>
      <c r="I34" s="5">
        <v>0</v>
      </c>
      <c r="J34" s="5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21"/>
    </row>
    <row r="35" spans="1:20" ht="30.75" customHeight="1" x14ac:dyDescent="0.25">
      <c r="A35" s="113" t="s">
        <v>77</v>
      </c>
      <c r="B35" s="69" t="s">
        <v>18</v>
      </c>
      <c r="C35" s="5">
        <f t="shared" si="16"/>
        <v>18410.978419999999</v>
      </c>
      <c r="D35" s="5">
        <v>0</v>
      </c>
      <c r="E35" s="5">
        <v>0</v>
      </c>
      <c r="F35" s="5">
        <v>18410.978419999999</v>
      </c>
      <c r="G35" s="5">
        <v>0</v>
      </c>
      <c r="H35" s="5">
        <v>0</v>
      </c>
      <c r="I35" s="5">
        <v>0</v>
      </c>
      <c r="J35" s="5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21"/>
      <c r="T35" s="27" t="s">
        <v>46</v>
      </c>
    </row>
    <row r="36" spans="1:20" ht="75.599999999999994" customHeight="1" x14ac:dyDescent="0.25">
      <c r="A36" s="115"/>
      <c r="B36" s="69" t="s">
        <v>19</v>
      </c>
      <c r="C36" s="5">
        <f t="shared" si="16"/>
        <v>17692.351180000001</v>
      </c>
      <c r="D36" s="5">
        <v>0</v>
      </c>
      <c r="E36" s="5">
        <v>0</v>
      </c>
      <c r="F36" s="5">
        <v>17692.351180000001</v>
      </c>
      <c r="G36" s="5">
        <v>0</v>
      </c>
      <c r="H36" s="5">
        <v>0</v>
      </c>
      <c r="I36" s="5">
        <v>0</v>
      </c>
      <c r="J36" s="5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21"/>
    </row>
    <row r="37" spans="1:20" ht="73.5" customHeight="1" x14ac:dyDescent="0.25">
      <c r="A37" s="113" t="s">
        <v>24</v>
      </c>
      <c r="B37" s="69" t="s">
        <v>18</v>
      </c>
      <c r="C37" s="5">
        <f t="shared" si="16"/>
        <v>24082.67</v>
      </c>
      <c r="D37" s="5">
        <v>0</v>
      </c>
      <c r="E37" s="5">
        <v>0</v>
      </c>
      <c r="F37" s="5">
        <v>0</v>
      </c>
      <c r="G37" s="6">
        <v>24082.67</v>
      </c>
      <c r="H37" s="5">
        <v>0</v>
      </c>
      <c r="I37" s="5">
        <v>0</v>
      </c>
      <c r="J37" s="5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16" t="s">
        <v>15</v>
      </c>
    </row>
    <row r="38" spans="1:20" ht="57" customHeight="1" x14ac:dyDescent="0.25">
      <c r="A38" s="115"/>
      <c r="B38" s="70" t="s">
        <v>17</v>
      </c>
      <c r="C38" s="6">
        <f t="shared" si="16"/>
        <v>554</v>
      </c>
      <c r="D38" s="5">
        <v>0</v>
      </c>
      <c r="E38" s="5">
        <v>0</v>
      </c>
      <c r="F38" s="5">
        <v>0</v>
      </c>
      <c r="G38" s="6">
        <v>554</v>
      </c>
      <c r="H38" s="5">
        <v>0</v>
      </c>
      <c r="I38" s="5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18"/>
    </row>
    <row r="39" spans="1:20" ht="52.5" customHeight="1" x14ac:dyDescent="0.25">
      <c r="A39" s="113" t="s">
        <v>53</v>
      </c>
      <c r="B39" s="69" t="s">
        <v>18</v>
      </c>
      <c r="C39" s="5">
        <f>SUM(D39:L39)</f>
        <v>280453.87831999996</v>
      </c>
      <c r="D39" s="5">
        <f>D42+D44+D45+D46+D47+D51+D53</f>
        <v>0</v>
      </c>
      <c r="E39" s="5">
        <f>E42+E44+E45+E46+E47+E51+E53</f>
        <v>0</v>
      </c>
      <c r="F39" s="5">
        <f>F42+F44+F45+F46+F47+F51+F53</f>
        <v>0</v>
      </c>
      <c r="G39" s="6">
        <f>G42+G44+G45+G46+G47+G51+G53</f>
        <v>0</v>
      </c>
      <c r="H39" s="6">
        <f>H42+H44+H45+H46+H47+H51+H53+H48+H49+H50+H55</f>
        <v>79132.669999999984</v>
      </c>
      <c r="I39" s="5">
        <f>I42+I44+I45+I46+I47+I51+I53</f>
        <v>0</v>
      </c>
      <c r="J39" s="7">
        <v>80502.8</v>
      </c>
      <c r="K39" s="6">
        <f>115081.51-K40</f>
        <v>114966.40999999999</v>
      </c>
      <c r="L39" s="5">
        <f>L52</f>
        <v>5851.9983199999997</v>
      </c>
      <c r="M39" s="71">
        <f>M52</f>
        <v>0</v>
      </c>
      <c r="N39" s="5">
        <f>N42+N44+N45+N46+N47+N51+N53</f>
        <v>0</v>
      </c>
      <c r="O39" s="72">
        <f>O42+O44+O45+O46+O47+O51+O52</f>
        <v>50000</v>
      </c>
      <c r="P39" s="116" t="s">
        <v>23</v>
      </c>
    </row>
    <row r="40" spans="1:20" ht="138.94999999999999" customHeight="1" x14ac:dyDescent="0.25">
      <c r="A40" s="115"/>
      <c r="B40" s="73" t="s">
        <v>17</v>
      </c>
      <c r="C40" s="5">
        <f t="shared" si="16"/>
        <v>301.54126000000002</v>
      </c>
      <c r="D40" s="5">
        <f t="shared" ref="D40:G40" si="17">D43</f>
        <v>0</v>
      </c>
      <c r="E40" s="5">
        <f t="shared" si="17"/>
        <v>0</v>
      </c>
      <c r="F40" s="5">
        <f t="shared" si="17"/>
        <v>0</v>
      </c>
      <c r="G40" s="5">
        <f t="shared" si="17"/>
        <v>0</v>
      </c>
      <c r="H40" s="6">
        <f>H43</f>
        <v>100</v>
      </c>
      <c r="I40" s="5">
        <f t="shared" ref="I40" si="18">I43</f>
        <v>0</v>
      </c>
      <c r="J40" s="7">
        <f>80.5834</f>
        <v>80.583399999999997</v>
      </c>
      <c r="K40" s="6">
        <v>115.1</v>
      </c>
      <c r="L40" s="5">
        <f>L53</f>
        <v>5.8578599999999996</v>
      </c>
      <c r="M40" s="71">
        <f>M53</f>
        <v>0</v>
      </c>
      <c r="N40" s="5">
        <f t="shared" ref="N40" si="19">N43</f>
        <v>0</v>
      </c>
      <c r="O40" s="72">
        <f>O53</f>
        <v>50.1</v>
      </c>
      <c r="P40" s="117"/>
    </row>
    <row r="41" spans="1:20" ht="27.75" customHeight="1" x14ac:dyDescent="0.25">
      <c r="A41" s="74" t="s">
        <v>47</v>
      </c>
      <c r="B41" s="70"/>
      <c r="C41" s="75">
        <f>SUM(H41:O41)</f>
        <v>330805.51957999996</v>
      </c>
      <c r="D41" s="75">
        <f t="shared" ref="D41:J41" si="20">SUM(D39:D40)</f>
        <v>0</v>
      </c>
      <c r="E41" s="75">
        <f t="shared" si="20"/>
        <v>0</v>
      </c>
      <c r="F41" s="75">
        <f t="shared" si="20"/>
        <v>0</v>
      </c>
      <c r="G41" s="75">
        <f t="shared" si="20"/>
        <v>0</v>
      </c>
      <c r="H41" s="76">
        <f>SUM(H39:H40)</f>
        <v>79232.669999999984</v>
      </c>
      <c r="I41" s="75">
        <f t="shared" si="20"/>
        <v>0</v>
      </c>
      <c r="J41" s="77">
        <f t="shared" si="20"/>
        <v>80583.383400000006</v>
      </c>
      <c r="K41" s="78">
        <f>SUM(K39:K40)</f>
        <v>115081.51</v>
      </c>
      <c r="L41" s="75">
        <f>SUM(L39:L40)</f>
        <v>5857.8561799999998</v>
      </c>
      <c r="M41" s="79">
        <f>SUM(M39:M40)</f>
        <v>0</v>
      </c>
      <c r="N41" s="75">
        <f t="shared" ref="N41" si="21">SUM(N39:N40)</f>
        <v>0</v>
      </c>
      <c r="O41" s="80">
        <f>SUM(O39:O40)</f>
        <v>50050.1</v>
      </c>
      <c r="P41" s="117"/>
    </row>
    <row r="42" spans="1:20" ht="34.5" customHeight="1" x14ac:dyDescent="0.25">
      <c r="A42" s="113" t="s">
        <v>25</v>
      </c>
      <c r="B42" s="69" t="s">
        <v>18</v>
      </c>
      <c r="C42" s="81">
        <f t="shared" si="16"/>
        <v>69350.244500000001</v>
      </c>
      <c r="D42" s="81">
        <v>0</v>
      </c>
      <c r="E42" s="81">
        <v>0</v>
      </c>
      <c r="F42" s="81">
        <v>0</v>
      </c>
      <c r="G42" s="81">
        <v>0</v>
      </c>
      <c r="H42" s="81">
        <v>69350.244500000001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17"/>
    </row>
    <row r="43" spans="1:20" ht="35.25" customHeight="1" x14ac:dyDescent="0.25">
      <c r="A43" s="115"/>
      <c r="B43" s="70" t="s">
        <v>17</v>
      </c>
      <c r="C43" s="81">
        <f t="shared" si="16"/>
        <v>100</v>
      </c>
      <c r="D43" s="81">
        <v>0</v>
      </c>
      <c r="E43" s="81">
        <v>0</v>
      </c>
      <c r="F43" s="81">
        <v>0</v>
      </c>
      <c r="G43" s="81">
        <v>0</v>
      </c>
      <c r="H43" s="81">
        <v>100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17"/>
    </row>
    <row r="44" spans="1:20" ht="110.1" customHeight="1" x14ac:dyDescent="0.25">
      <c r="A44" s="34" t="s">
        <v>26</v>
      </c>
      <c r="B44" s="82" t="s">
        <v>27</v>
      </c>
      <c r="C44" s="5">
        <f t="shared" si="16"/>
        <v>1481.5350000000001</v>
      </c>
      <c r="D44" s="5">
        <v>0</v>
      </c>
      <c r="E44" s="5">
        <v>0</v>
      </c>
      <c r="F44" s="5">
        <v>0</v>
      </c>
      <c r="G44" s="5">
        <v>0</v>
      </c>
      <c r="H44" s="5">
        <v>1481.5350000000001</v>
      </c>
      <c r="I44" s="1">
        <v>0</v>
      </c>
      <c r="J44" s="1">
        <v>0</v>
      </c>
      <c r="K44" s="83">
        <v>0</v>
      </c>
      <c r="L44" s="1">
        <v>0</v>
      </c>
      <c r="M44" s="1">
        <v>0</v>
      </c>
      <c r="N44" s="1">
        <v>0</v>
      </c>
      <c r="O44" s="1">
        <v>0</v>
      </c>
      <c r="P44" s="118"/>
    </row>
    <row r="45" spans="1:20" ht="105.6" customHeight="1" x14ac:dyDescent="0.25">
      <c r="A45" s="36" t="s">
        <v>28</v>
      </c>
      <c r="B45" s="11" t="s">
        <v>27</v>
      </c>
      <c r="C45" s="5">
        <f t="shared" si="16"/>
        <v>999.66200000000003</v>
      </c>
      <c r="D45" s="5">
        <v>0</v>
      </c>
      <c r="E45" s="5">
        <v>0</v>
      </c>
      <c r="F45" s="5">
        <v>0</v>
      </c>
      <c r="G45" s="5">
        <v>0</v>
      </c>
      <c r="H45" s="5">
        <v>999.66200000000003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16" t="s">
        <v>23</v>
      </c>
    </row>
    <row r="46" spans="1:20" ht="114.6" customHeight="1" x14ac:dyDescent="0.25">
      <c r="A46" s="34" t="s">
        <v>29</v>
      </c>
      <c r="B46" s="11" t="s">
        <v>27</v>
      </c>
      <c r="C46" s="5">
        <f t="shared" si="16"/>
        <v>1367.8009999999999</v>
      </c>
      <c r="D46" s="5">
        <v>0</v>
      </c>
      <c r="E46" s="5">
        <v>0</v>
      </c>
      <c r="F46" s="5">
        <v>0</v>
      </c>
      <c r="G46" s="5">
        <v>0</v>
      </c>
      <c r="H46" s="5">
        <v>1367.8009999999999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17"/>
    </row>
    <row r="47" spans="1:20" ht="109.5" customHeight="1" x14ac:dyDescent="0.25">
      <c r="A47" s="36" t="s">
        <v>30</v>
      </c>
      <c r="B47" s="11" t="s">
        <v>27</v>
      </c>
      <c r="C47" s="5">
        <f t="shared" si="16"/>
        <v>1147.7771499999999</v>
      </c>
      <c r="D47" s="5">
        <v>0</v>
      </c>
      <c r="E47" s="5">
        <v>0</v>
      </c>
      <c r="F47" s="5">
        <v>0</v>
      </c>
      <c r="G47" s="5">
        <v>0</v>
      </c>
      <c r="H47" s="5">
        <v>1147.7771499999999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17"/>
    </row>
    <row r="48" spans="1:20" ht="109.5" customHeight="1" x14ac:dyDescent="0.25">
      <c r="A48" s="36" t="s">
        <v>36</v>
      </c>
      <c r="B48" s="11" t="s">
        <v>27</v>
      </c>
      <c r="C48" s="5">
        <f t="shared" si="16"/>
        <v>1260.0109</v>
      </c>
      <c r="D48" s="5">
        <v>0</v>
      </c>
      <c r="E48" s="5">
        <v>0</v>
      </c>
      <c r="F48" s="5">
        <v>0</v>
      </c>
      <c r="G48" s="5">
        <v>0</v>
      </c>
      <c r="H48" s="5">
        <v>1260.0109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17"/>
    </row>
    <row r="49" spans="1:18" ht="123.95" customHeight="1" x14ac:dyDescent="0.25">
      <c r="A49" s="34" t="s">
        <v>37</v>
      </c>
      <c r="B49" s="11" t="s">
        <v>27</v>
      </c>
      <c r="C49" s="5">
        <f t="shared" si="16"/>
        <v>1140.2949000000001</v>
      </c>
      <c r="D49" s="5">
        <v>0</v>
      </c>
      <c r="E49" s="5">
        <v>0</v>
      </c>
      <c r="F49" s="5">
        <v>0</v>
      </c>
      <c r="G49" s="5">
        <v>0</v>
      </c>
      <c r="H49" s="5">
        <v>1140.2949000000001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17"/>
    </row>
    <row r="50" spans="1:18" ht="108.6" customHeight="1" x14ac:dyDescent="0.25">
      <c r="A50" s="36" t="s">
        <v>38</v>
      </c>
      <c r="B50" s="11" t="s">
        <v>27</v>
      </c>
      <c r="C50" s="5">
        <f t="shared" si="16"/>
        <v>1221.1032</v>
      </c>
      <c r="D50" s="5">
        <v>0</v>
      </c>
      <c r="E50" s="5">
        <v>0</v>
      </c>
      <c r="F50" s="5">
        <v>0</v>
      </c>
      <c r="G50" s="5">
        <v>0</v>
      </c>
      <c r="H50" s="5">
        <v>1221.1032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17"/>
    </row>
    <row r="51" spans="1:18" ht="140.25" customHeight="1" x14ac:dyDescent="0.25">
      <c r="A51" s="34" t="s">
        <v>39</v>
      </c>
      <c r="B51" s="11" t="s">
        <v>27</v>
      </c>
      <c r="C51" s="5">
        <f t="shared" si="16"/>
        <v>1164.2381</v>
      </c>
      <c r="D51" s="5">
        <v>0</v>
      </c>
      <c r="E51" s="5">
        <v>0</v>
      </c>
      <c r="F51" s="5">
        <v>0</v>
      </c>
      <c r="G51" s="5">
        <v>0</v>
      </c>
      <c r="H51" s="5">
        <v>1164.2381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18"/>
    </row>
    <row r="52" spans="1:18" ht="133.5" customHeight="1" x14ac:dyDescent="0.25">
      <c r="A52" s="113" t="s">
        <v>52</v>
      </c>
      <c r="B52" s="11" t="s">
        <v>27</v>
      </c>
      <c r="C52" s="5">
        <f>SUM(D52:O52)</f>
        <v>251321.20832000001</v>
      </c>
      <c r="D52" s="5"/>
      <c r="E52" s="5"/>
      <c r="F52" s="5"/>
      <c r="G52" s="5"/>
      <c r="H52" s="5"/>
      <c r="I52" s="5"/>
      <c r="J52" s="5">
        <v>80502.8</v>
      </c>
      <c r="K52" s="6">
        <f>K39</f>
        <v>114966.40999999999</v>
      </c>
      <c r="L52" s="84">
        <f>5857.85618-L53</f>
        <v>5851.9983199999997</v>
      </c>
      <c r="M52" s="71">
        <v>0</v>
      </c>
      <c r="N52" s="5"/>
      <c r="O52" s="6">
        <v>50000</v>
      </c>
      <c r="P52" s="116" t="s">
        <v>23</v>
      </c>
    </row>
    <row r="53" spans="1:18" ht="231.75" customHeight="1" x14ac:dyDescent="0.25">
      <c r="A53" s="115"/>
      <c r="B53" s="73" t="s">
        <v>17</v>
      </c>
      <c r="C53" s="5">
        <f>SUM(D53:O53)</f>
        <v>251.64125999999999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80.583399999999997</v>
      </c>
      <c r="K53" s="5">
        <v>115.1</v>
      </c>
      <c r="L53" s="84">
        <v>5.8578599999999996</v>
      </c>
      <c r="M53" s="71">
        <v>0</v>
      </c>
      <c r="N53" s="5">
        <v>0</v>
      </c>
      <c r="O53" s="85">
        <v>50.1</v>
      </c>
      <c r="P53" s="117"/>
    </row>
    <row r="54" spans="1:18" ht="25.5" x14ac:dyDescent="0.2">
      <c r="A54" s="113" t="s">
        <v>51</v>
      </c>
      <c r="B54" s="11" t="s">
        <v>27</v>
      </c>
      <c r="C54" s="1">
        <f t="shared" si="16"/>
        <v>0</v>
      </c>
      <c r="D54" s="1"/>
      <c r="E54" s="1"/>
      <c r="F54" s="1"/>
      <c r="G54" s="1"/>
      <c r="H54" s="1"/>
      <c r="I54" s="1"/>
      <c r="J54" s="1">
        <v>0</v>
      </c>
      <c r="K54" s="1">
        <v>0</v>
      </c>
      <c r="L54" s="86">
        <v>0</v>
      </c>
      <c r="M54" s="1"/>
      <c r="N54" s="1"/>
      <c r="O54" s="1"/>
      <c r="P54" s="117"/>
    </row>
    <row r="55" spans="1:18" ht="48.95" customHeight="1" x14ac:dyDescent="0.2">
      <c r="A55" s="115"/>
      <c r="B55" s="73" t="s">
        <v>17</v>
      </c>
      <c r="C55" s="1">
        <f t="shared" si="16"/>
        <v>3.2499999999999999E-3</v>
      </c>
      <c r="D55" s="1">
        <v>0</v>
      </c>
      <c r="E55" s="1">
        <v>0</v>
      </c>
      <c r="F55" s="1">
        <v>0</v>
      </c>
      <c r="G55" s="1">
        <v>0</v>
      </c>
      <c r="H55" s="1">
        <f>3.25/1000</f>
        <v>3.2499999999999999E-3</v>
      </c>
      <c r="I55" s="1">
        <v>0</v>
      </c>
      <c r="J55" s="1">
        <v>0</v>
      </c>
      <c r="K55" s="1">
        <v>0</v>
      </c>
      <c r="L55" s="86">
        <v>0</v>
      </c>
      <c r="M55" s="1">
        <v>0</v>
      </c>
      <c r="N55" s="1">
        <v>0</v>
      </c>
      <c r="O55" s="1">
        <v>0</v>
      </c>
      <c r="P55" s="117"/>
    </row>
    <row r="56" spans="1:18" ht="57.75" customHeight="1" x14ac:dyDescent="0.2">
      <c r="A56" s="87" t="s">
        <v>31</v>
      </c>
      <c r="B56" s="73" t="s">
        <v>17</v>
      </c>
      <c r="C56" s="57">
        <f>SUM(D56:O56)</f>
        <v>144347.93536</v>
      </c>
      <c r="D56" s="57">
        <v>100</v>
      </c>
      <c r="E56" s="57">
        <v>356.947</v>
      </c>
      <c r="F56" s="57">
        <v>2997.0039999999999</v>
      </c>
      <c r="G56" s="88">
        <v>8462.9</v>
      </c>
      <c r="H56" s="57">
        <v>0</v>
      </c>
      <c r="I56" s="89">
        <f>1500+1057.7+7660.9+2898.74222</f>
        <v>13117.342219999999</v>
      </c>
      <c r="J56" s="57">
        <v>0</v>
      </c>
      <c r="K56" s="19">
        <f>1594.1</f>
        <v>1594.1</v>
      </c>
      <c r="L56" s="20">
        <v>22547.942139999999</v>
      </c>
      <c r="M56" s="18">
        <f>20115.5+20000</f>
        <v>40115.5</v>
      </c>
      <c r="N56" s="18">
        <v>24602.799999999999</v>
      </c>
      <c r="O56" s="18">
        <v>30453.4</v>
      </c>
      <c r="P56" s="117"/>
    </row>
    <row r="57" spans="1:18" ht="39.950000000000003" customHeight="1" x14ac:dyDescent="0.25">
      <c r="A57" s="34" t="s">
        <v>32</v>
      </c>
      <c r="B57" s="73" t="s">
        <v>17</v>
      </c>
      <c r="C57" s="6">
        <f>SUM(D57:O57)</f>
        <v>100</v>
      </c>
      <c r="D57" s="6">
        <v>100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/>
      <c r="P57" s="118"/>
    </row>
    <row r="58" spans="1:18" ht="99.6" customHeight="1" x14ac:dyDescent="0.25">
      <c r="A58" s="34" t="s">
        <v>33</v>
      </c>
      <c r="B58" s="73" t="s">
        <v>17</v>
      </c>
      <c r="C58" s="6">
        <f t="shared" si="16"/>
        <v>1392.6</v>
      </c>
      <c r="D58" s="6">
        <v>0</v>
      </c>
      <c r="E58" s="6">
        <v>0</v>
      </c>
      <c r="F58" s="6">
        <v>0</v>
      </c>
      <c r="G58" s="6">
        <v>0</v>
      </c>
      <c r="H58" s="6">
        <v>1392.6</v>
      </c>
      <c r="I58" s="6">
        <v>0</v>
      </c>
      <c r="J58" s="1">
        <v>0</v>
      </c>
      <c r="K58" s="90">
        <v>0</v>
      </c>
      <c r="L58" s="1">
        <v>0</v>
      </c>
      <c r="M58" s="1">
        <v>0</v>
      </c>
      <c r="N58" s="1">
        <v>0</v>
      </c>
      <c r="O58" s="1">
        <v>0</v>
      </c>
      <c r="P58" s="91" t="s">
        <v>15</v>
      </c>
    </row>
    <row r="59" spans="1:18" ht="120.95" customHeight="1" x14ac:dyDescent="0.25">
      <c r="A59" s="34" t="s">
        <v>40</v>
      </c>
      <c r="B59" s="73" t="s">
        <v>17</v>
      </c>
      <c r="C59" s="6">
        <v>25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25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91" t="s">
        <v>23</v>
      </c>
    </row>
    <row r="60" spans="1:18" ht="23.25" customHeight="1" x14ac:dyDescent="0.2">
      <c r="A60" s="125" t="s">
        <v>78</v>
      </c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7"/>
    </row>
    <row r="61" spans="1:18" ht="36.6" customHeight="1" x14ac:dyDescent="0.2">
      <c r="A61" s="122" t="s">
        <v>79</v>
      </c>
      <c r="B61" s="92" t="s">
        <v>73</v>
      </c>
      <c r="C61" s="21">
        <f t="shared" ref="C61:J61" si="22">SUM(C62:C64)</f>
        <v>324343.12</v>
      </c>
      <c r="D61" s="21">
        <f t="shared" si="22"/>
        <v>0</v>
      </c>
      <c r="E61" s="21">
        <f t="shared" si="22"/>
        <v>0</v>
      </c>
      <c r="F61" s="21">
        <f t="shared" si="22"/>
        <v>0</v>
      </c>
      <c r="G61" s="21">
        <f t="shared" si="22"/>
        <v>0</v>
      </c>
      <c r="H61" s="21">
        <f t="shared" si="22"/>
        <v>0</v>
      </c>
      <c r="I61" s="21">
        <f t="shared" si="22"/>
        <v>0</v>
      </c>
      <c r="J61" s="21">
        <f t="shared" si="22"/>
        <v>0</v>
      </c>
      <c r="K61" s="22">
        <f>SUM(K62:K64)</f>
        <v>324343.12</v>
      </c>
      <c r="L61" s="93">
        <v>0</v>
      </c>
      <c r="M61" s="93">
        <f t="shared" ref="M61:O61" si="23">SUM(M62:M64)</f>
        <v>0</v>
      </c>
      <c r="N61" s="93">
        <f t="shared" ref="N61" si="24">SUM(N62:N64)</f>
        <v>0</v>
      </c>
      <c r="O61" s="93">
        <f t="shared" si="23"/>
        <v>0</v>
      </c>
      <c r="P61" s="116" t="s">
        <v>56</v>
      </c>
    </row>
    <row r="62" spans="1:18" ht="49.5" customHeight="1" x14ac:dyDescent="0.25">
      <c r="A62" s="123"/>
      <c r="B62" s="46" t="s">
        <v>17</v>
      </c>
      <c r="C62" s="94">
        <f>D62+E62+F62+G62+H62+I62+J62+K62+L62</f>
        <v>324.5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3">
        <v>324.5</v>
      </c>
      <c r="L62" s="95">
        <v>0</v>
      </c>
      <c r="M62" s="96">
        <v>0</v>
      </c>
      <c r="N62" s="96">
        <v>0</v>
      </c>
      <c r="O62" s="96">
        <v>0</v>
      </c>
      <c r="P62" s="117"/>
      <c r="R62" s="97"/>
    </row>
    <row r="63" spans="1:18" ht="48" customHeight="1" x14ac:dyDescent="0.25">
      <c r="A63" s="123"/>
      <c r="B63" s="98" t="s">
        <v>27</v>
      </c>
      <c r="C63" s="94">
        <f>D63+E63+F63+G63+H63+I63+J63+K63+L63</f>
        <v>61300.84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3">
        <v>61300.84</v>
      </c>
      <c r="L63" s="93">
        <v>0</v>
      </c>
      <c r="M63" s="96"/>
      <c r="N63" s="96"/>
      <c r="O63" s="96">
        <v>0</v>
      </c>
      <c r="P63" s="117"/>
      <c r="R63" s="97"/>
    </row>
    <row r="64" spans="1:18" ht="152.25" customHeight="1" x14ac:dyDescent="0.25">
      <c r="A64" s="124"/>
      <c r="B64" s="98" t="s">
        <v>55</v>
      </c>
      <c r="C64" s="94">
        <f>D64+E64+F64+G64+H64+I64+J64+K64+L64</f>
        <v>262717.78000000003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3">
        <v>262717.78000000003</v>
      </c>
      <c r="L64" s="93">
        <v>0</v>
      </c>
      <c r="M64" s="96">
        <v>0</v>
      </c>
      <c r="N64" s="96">
        <v>0</v>
      </c>
      <c r="O64" s="96">
        <v>0</v>
      </c>
      <c r="P64" s="118"/>
      <c r="Q64" s="99"/>
    </row>
    <row r="65" spans="1:17" ht="43.5" customHeight="1" x14ac:dyDescent="0.25">
      <c r="A65" s="122" t="s">
        <v>80</v>
      </c>
      <c r="B65" s="98" t="s">
        <v>49</v>
      </c>
      <c r="C65" s="23">
        <f t="shared" ref="C65:C72" si="25">L65</f>
        <v>22702.292990000002</v>
      </c>
      <c r="D65" s="79">
        <v>0</v>
      </c>
      <c r="E65" s="79">
        <v>0</v>
      </c>
      <c r="F65" s="79">
        <v>0</v>
      </c>
      <c r="G65" s="79">
        <v>0</v>
      </c>
      <c r="H65" s="79">
        <v>0</v>
      </c>
      <c r="I65" s="79">
        <v>0</v>
      </c>
      <c r="J65" s="79">
        <v>0</v>
      </c>
      <c r="K65" s="19">
        <v>0</v>
      </c>
      <c r="L65" s="23">
        <f>SUM(L66:L68)</f>
        <v>22702.292990000002</v>
      </c>
      <c r="M65" s="96">
        <v>0</v>
      </c>
      <c r="N65" s="96">
        <v>0</v>
      </c>
      <c r="O65" s="96">
        <v>0</v>
      </c>
      <c r="P65" s="116" t="s">
        <v>15</v>
      </c>
      <c r="Q65" s="99"/>
    </row>
    <row r="66" spans="1:17" ht="53.1" customHeight="1" x14ac:dyDescent="0.25">
      <c r="A66" s="123"/>
      <c r="B66" s="46" t="s">
        <v>17</v>
      </c>
      <c r="C66" s="4">
        <f t="shared" si="25"/>
        <v>23.244999999999997</v>
      </c>
      <c r="D66" s="71"/>
      <c r="E66" s="71"/>
      <c r="F66" s="71"/>
      <c r="G66" s="71"/>
      <c r="H66" s="71"/>
      <c r="I66" s="71"/>
      <c r="J66" s="71"/>
      <c r="K66" s="2"/>
      <c r="L66" s="4">
        <f>L69+L72+L75+L78+L81+L84+L87+L90+L93+L96+L99+L102+L105+L108</f>
        <v>23.244999999999997</v>
      </c>
      <c r="M66" s="96"/>
      <c r="N66" s="96"/>
      <c r="O66" s="96"/>
      <c r="P66" s="117"/>
      <c r="Q66" s="99"/>
    </row>
    <row r="67" spans="1:17" ht="40.5" customHeight="1" x14ac:dyDescent="0.25">
      <c r="A67" s="123"/>
      <c r="B67" s="98" t="s">
        <v>27</v>
      </c>
      <c r="C67" s="4">
        <f t="shared" si="25"/>
        <v>3779.8413300000002</v>
      </c>
      <c r="D67" s="71"/>
      <c r="E67" s="71"/>
      <c r="F67" s="71"/>
      <c r="G67" s="71"/>
      <c r="H67" s="71"/>
      <c r="I67" s="71"/>
      <c r="J67" s="71"/>
      <c r="K67" s="2"/>
      <c r="L67" s="4">
        <f>L70+L73+L76+L79+L82+L85+L88+L91+L94+L97+L100+L103+L106</f>
        <v>3779.8413300000002</v>
      </c>
      <c r="M67" s="96"/>
      <c r="N67" s="96"/>
      <c r="O67" s="96"/>
      <c r="P67" s="117"/>
      <c r="Q67" s="99"/>
    </row>
    <row r="68" spans="1:17" ht="119.25" customHeight="1" x14ac:dyDescent="0.25">
      <c r="A68" s="124"/>
      <c r="B68" s="98" t="s">
        <v>55</v>
      </c>
      <c r="C68" s="4">
        <f t="shared" si="25"/>
        <v>18899.20666</v>
      </c>
      <c r="D68" s="71"/>
      <c r="E68" s="71"/>
      <c r="F68" s="71"/>
      <c r="G68" s="71"/>
      <c r="H68" s="71"/>
      <c r="I68" s="71"/>
      <c r="J68" s="71"/>
      <c r="K68" s="2"/>
      <c r="L68" s="4">
        <f>L71+L74+L77+L80+L83+L86+L89+L92+L95+L98+L101+L104+L107</f>
        <v>18899.20666</v>
      </c>
      <c r="M68" s="96"/>
      <c r="N68" s="96"/>
      <c r="O68" s="96"/>
      <c r="P68" s="118"/>
      <c r="Q68" s="99"/>
    </row>
    <row r="69" spans="1:17" ht="24.6" customHeight="1" x14ac:dyDescent="0.25">
      <c r="A69" s="113" t="s">
        <v>57</v>
      </c>
      <c r="B69" s="69" t="s">
        <v>17</v>
      </c>
      <c r="C69" s="4">
        <f t="shared" si="25"/>
        <v>1.27667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2"/>
      <c r="L69" s="4">
        <v>1.27667</v>
      </c>
      <c r="M69" s="96">
        <v>0</v>
      </c>
      <c r="N69" s="96">
        <v>0</v>
      </c>
      <c r="O69" s="96">
        <v>0</v>
      </c>
      <c r="P69" s="116" t="s">
        <v>15</v>
      </c>
      <c r="Q69" s="99"/>
    </row>
    <row r="70" spans="1:17" ht="39.6" customHeight="1" x14ac:dyDescent="0.25">
      <c r="A70" s="114"/>
      <c r="B70" s="11" t="s">
        <v>27</v>
      </c>
      <c r="C70" s="4">
        <f t="shared" si="25"/>
        <v>212.565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2"/>
      <c r="L70" s="4">
        <v>212.565</v>
      </c>
      <c r="M70" s="96">
        <v>0</v>
      </c>
      <c r="N70" s="96">
        <v>0</v>
      </c>
      <c r="O70" s="96">
        <v>0</v>
      </c>
      <c r="P70" s="117"/>
      <c r="Q70" s="99"/>
    </row>
    <row r="71" spans="1:17" ht="92.25" customHeight="1" x14ac:dyDescent="0.25">
      <c r="A71" s="115"/>
      <c r="B71" s="11" t="s">
        <v>50</v>
      </c>
      <c r="C71" s="4">
        <f t="shared" si="25"/>
        <v>1062.825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2"/>
      <c r="L71" s="4">
        <v>1062.825</v>
      </c>
      <c r="M71" s="96">
        <v>0</v>
      </c>
      <c r="N71" s="96">
        <v>0</v>
      </c>
      <c r="O71" s="96">
        <v>0</v>
      </c>
      <c r="P71" s="118"/>
      <c r="Q71" s="99"/>
    </row>
    <row r="72" spans="1:17" ht="42.75" customHeight="1" x14ac:dyDescent="0.25">
      <c r="A72" s="113" t="s">
        <v>70</v>
      </c>
      <c r="B72" s="69" t="s">
        <v>17</v>
      </c>
      <c r="C72" s="4">
        <f t="shared" si="25"/>
        <v>1.36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2"/>
      <c r="L72" s="8">
        <v>1.36</v>
      </c>
      <c r="M72" s="96">
        <v>0</v>
      </c>
      <c r="N72" s="96">
        <v>0</v>
      </c>
      <c r="O72" s="96">
        <v>0</v>
      </c>
      <c r="P72" s="116" t="s">
        <v>15</v>
      </c>
      <c r="Q72" s="99"/>
    </row>
    <row r="73" spans="1:17" ht="55.5" customHeight="1" x14ac:dyDescent="0.25">
      <c r="A73" s="114"/>
      <c r="B73" s="11" t="s">
        <v>27</v>
      </c>
      <c r="C73" s="4">
        <f t="shared" ref="C73:C74" si="26">L73</f>
        <v>226.44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2"/>
      <c r="L73" s="8">
        <v>226.44</v>
      </c>
      <c r="M73" s="96">
        <v>0</v>
      </c>
      <c r="N73" s="96">
        <v>0</v>
      </c>
      <c r="O73" s="96">
        <v>0</v>
      </c>
      <c r="P73" s="117"/>
      <c r="Q73" s="99"/>
    </row>
    <row r="74" spans="1:17" ht="87" customHeight="1" x14ac:dyDescent="0.25">
      <c r="A74" s="115"/>
      <c r="B74" s="11" t="s">
        <v>50</v>
      </c>
      <c r="C74" s="4">
        <f t="shared" si="26"/>
        <v>1132.2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2"/>
      <c r="L74" s="8">
        <v>1132.2</v>
      </c>
      <c r="M74" s="96">
        <v>0</v>
      </c>
      <c r="N74" s="96">
        <v>0</v>
      </c>
      <c r="O74" s="96">
        <v>0</v>
      </c>
      <c r="P74" s="118"/>
      <c r="Q74" s="99"/>
    </row>
    <row r="75" spans="1:17" ht="26.45" customHeight="1" x14ac:dyDescent="0.25">
      <c r="A75" s="113" t="s">
        <v>58</v>
      </c>
      <c r="B75" s="69" t="s">
        <v>17</v>
      </c>
      <c r="C75" s="4">
        <f>L75</f>
        <v>1.1366700000000001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2"/>
      <c r="L75" s="8">
        <v>1.1366700000000001</v>
      </c>
      <c r="M75" s="96">
        <v>0</v>
      </c>
      <c r="N75" s="96">
        <v>0</v>
      </c>
      <c r="O75" s="96">
        <v>0</v>
      </c>
      <c r="P75" s="116" t="s">
        <v>15</v>
      </c>
      <c r="Q75" s="99"/>
    </row>
    <row r="76" spans="1:17" ht="39.950000000000003" customHeight="1" x14ac:dyDescent="0.25">
      <c r="A76" s="114"/>
      <c r="B76" s="11" t="s">
        <v>27</v>
      </c>
      <c r="C76" s="4">
        <f t="shared" ref="C76:C77" si="27">L76</f>
        <v>189.255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2"/>
      <c r="L76" s="8">
        <v>189.255</v>
      </c>
      <c r="M76" s="96">
        <v>0</v>
      </c>
      <c r="N76" s="96">
        <v>0</v>
      </c>
      <c r="O76" s="96">
        <v>0</v>
      </c>
      <c r="P76" s="117"/>
      <c r="Q76" s="99"/>
    </row>
    <row r="77" spans="1:17" ht="93.6" customHeight="1" x14ac:dyDescent="0.25">
      <c r="A77" s="115"/>
      <c r="B77" s="11" t="s">
        <v>50</v>
      </c>
      <c r="C77" s="4">
        <f t="shared" si="27"/>
        <v>946.27499999999998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2"/>
      <c r="L77" s="8">
        <v>946.27499999999998</v>
      </c>
      <c r="M77" s="96">
        <v>0</v>
      </c>
      <c r="N77" s="96">
        <v>0</v>
      </c>
      <c r="O77" s="96">
        <v>0</v>
      </c>
      <c r="P77" s="118"/>
      <c r="Q77" s="99"/>
    </row>
    <row r="78" spans="1:17" ht="33" customHeight="1" x14ac:dyDescent="0.25">
      <c r="A78" s="113" t="s">
        <v>59</v>
      </c>
      <c r="B78" s="69" t="s">
        <v>17</v>
      </c>
      <c r="C78" s="4">
        <f t="shared" ref="C78:C84" si="28">L78</f>
        <v>1.1879999999999999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2"/>
      <c r="L78" s="8">
        <v>1.1879999999999999</v>
      </c>
      <c r="M78" s="96">
        <v>0</v>
      </c>
      <c r="N78" s="96">
        <v>0</v>
      </c>
      <c r="O78" s="96">
        <v>0</v>
      </c>
      <c r="P78" s="116" t="s">
        <v>15</v>
      </c>
      <c r="Q78" s="99"/>
    </row>
    <row r="79" spans="1:17" ht="36.6" customHeight="1" x14ac:dyDescent="0.25">
      <c r="A79" s="114"/>
      <c r="B79" s="11" t="s">
        <v>27</v>
      </c>
      <c r="C79" s="4">
        <f t="shared" si="28"/>
        <v>197.80196000000001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2"/>
      <c r="L79" s="8">
        <v>197.80196000000001</v>
      </c>
      <c r="M79" s="96">
        <v>0</v>
      </c>
      <c r="N79" s="96">
        <v>0</v>
      </c>
      <c r="O79" s="96">
        <v>0</v>
      </c>
      <c r="P79" s="117"/>
      <c r="Q79" s="99"/>
    </row>
    <row r="80" spans="1:17" ht="99.6" customHeight="1" x14ac:dyDescent="0.25">
      <c r="A80" s="115"/>
      <c r="B80" s="11" t="s">
        <v>50</v>
      </c>
      <c r="C80" s="4">
        <f t="shared" si="28"/>
        <v>989.00978999999995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2"/>
      <c r="L80" s="9">
        <v>989.00978999999995</v>
      </c>
      <c r="M80" s="96">
        <v>0</v>
      </c>
      <c r="N80" s="96">
        <v>0</v>
      </c>
      <c r="O80" s="96">
        <v>0</v>
      </c>
      <c r="P80" s="118"/>
      <c r="Q80" s="99"/>
    </row>
    <row r="81" spans="1:17" ht="40.5" customHeight="1" x14ac:dyDescent="0.25">
      <c r="A81" s="113" t="s">
        <v>60</v>
      </c>
      <c r="B81" s="69" t="s">
        <v>17</v>
      </c>
      <c r="C81" s="4">
        <f t="shared" si="28"/>
        <v>1.92367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2"/>
      <c r="L81" s="8">
        <v>1.92367</v>
      </c>
      <c r="M81" s="96">
        <v>0</v>
      </c>
      <c r="N81" s="96">
        <v>0</v>
      </c>
      <c r="O81" s="96">
        <v>0</v>
      </c>
      <c r="P81" s="116" t="s">
        <v>15</v>
      </c>
      <c r="Q81" s="99"/>
    </row>
    <row r="82" spans="1:17" ht="36.6" customHeight="1" x14ac:dyDescent="0.25">
      <c r="A82" s="114"/>
      <c r="B82" s="11" t="s">
        <v>27</v>
      </c>
      <c r="C82" s="4">
        <f t="shared" si="28"/>
        <v>320.29050000000001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2"/>
      <c r="L82" s="8">
        <v>320.29050000000001</v>
      </c>
      <c r="M82" s="96">
        <v>0</v>
      </c>
      <c r="N82" s="96">
        <v>0</v>
      </c>
      <c r="O82" s="96">
        <v>0</v>
      </c>
      <c r="P82" s="117"/>
      <c r="Q82" s="99"/>
    </row>
    <row r="83" spans="1:17" ht="91.5" customHeight="1" x14ac:dyDescent="0.25">
      <c r="A83" s="115"/>
      <c r="B83" s="11" t="s">
        <v>50</v>
      </c>
      <c r="C83" s="4">
        <f t="shared" si="28"/>
        <v>1601.4524899999999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2"/>
      <c r="L83" s="8">
        <v>1601.4524899999999</v>
      </c>
      <c r="M83" s="96">
        <v>0</v>
      </c>
      <c r="N83" s="96">
        <v>0</v>
      </c>
      <c r="O83" s="96">
        <v>0</v>
      </c>
      <c r="P83" s="118"/>
      <c r="Q83" s="99"/>
    </row>
    <row r="84" spans="1:17" ht="26.45" customHeight="1" x14ac:dyDescent="0.25">
      <c r="A84" s="113" t="s">
        <v>61</v>
      </c>
      <c r="B84" s="69" t="s">
        <v>17</v>
      </c>
      <c r="C84" s="4">
        <f t="shared" si="28"/>
        <v>1.43333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2"/>
      <c r="L84" s="8">
        <v>1.43333</v>
      </c>
      <c r="M84" s="96">
        <v>0</v>
      </c>
      <c r="N84" s="96">
        <v>0</v>
      </c>
      <c r="O84" s="96">
        <v>0</v>
      </c>
      <c r="P84" s="116" t="s">
        <v>15</v>
      </c>
      <c r="Q84" s="99"/>
    </row>
    <row r="85" spans="1:17" ht="36" customHeight="1" x14ac:dyDescent="0.25">
      <c r="A85" s="114"/>
      <c r="B85" s="11" t="s">
        <v>27</v>
      </c>
      <c r="C85" s="4">
        <f t="shared" ref="C85:C86" si="29">L85</f>
        <v>238.65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2"/>
      <c r="L85" s="8">
        <v>238.65</v>
      </c>
      <c r="M85" s="96">
        <v>0</v>
      </c>
      <c r="N85" s="96">
        <v>0</v>
      </c>
      <c r="O85" s="96">
        <v>0</v>
      </c>
      <c r="P85" s="117"/>
      <c r="Q85" s="99"/>
    </row>
    <row r="86" spans="1:17" ht="92.45" customHeight="1" x14ac:dyDescent="0.25">
      <c r="A86" s="115"/>
      <c r="B86" s="11" t="s">
        <v>50</v>
      </c>
      <c r="C86" s="4">
        <f t="shared" si="29"/>
        <v>1193.25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2"/>
      <c r="L86" s="9">
        <v>1193.25</v>
      </c>
      <c r="M86" s="96">
        <v>0</v>
      </c>
      <c r="N86" s="96">
        <v>0</v>
      </c>
      <c r="O86" s="96">
        <v>0</v>
      </c>
      <c r="P86" s="118"/>
      <c r="Q86" s="99"/>
    </row>
    <row r="87" spans="1:17" ht="30" customHeight="1" x14ac:dyDescent="0.25">
      <c r="A87" s="113" t="s">
        <v>62</v>
      </c>
      <c r="B87" s="69" t="s">
        <v>17</v>
      </c>
      <c r="C87" s="4">
        <f>L87</f>
        <v>1.69333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2"/>
      <c r="L87" s="8">
        <v>1.69333</v>
      </c>
      <c r="M87" s="96">
        <v>0</v>
      </c>
      <c r="N87" s="96">
        <v>0</v>
      </c>
      <c r="O87" s="96">
        <v>0</v>
      </c>
      <c r="P87" s="116" t="s">
        <v>15</v>
      </c>
      <c r="Q87" s="99"/>
    </row>
    <row r="88" spans="1:17" ht="42.6" customHeight="1" x14ac:dyDescent="0.25">
      <c r="A88" s="114"/>
      <c r="B88" s="11" t="s">
        <v>27</v>
      </c>
      <c r="C88" s="4">
        <f t="shared" ref="C88:C89" si="30">L88</f>
        <v>281.94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2"/>
      <c r="L88" s="9">
        <v>281.94</v>
      </c>
      <c r="M88" s="96">
        <v>0</v>
      </c>
      <c r="N88" s="96">
        <v>0</v>
      </c>
      <c r="O88" s="96">
        <v>0</v>
      </c>
      <c r="P88" s="117"/>
      <c r="Q88" s="99"/>
    </row>
    <row r="89" spans="1:17" ht="90.95" customHeight="1" x14ac:dyDescent="0.25">
      <c r="A89" s="115"/>
      <c r="B89" s="11" t="s">
        <v>50</v>
      </c>
      <c r="C89" s="4">
        <f t="shared" si="30"/>
        <v>1409.7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2"/>
      <c r="L89" s="9">
        <v>1409.7</v>
      </c>
      <c r="M89" s="96">
        <v>0</v>
      </c>
      <c r="N89" s="96">
        <v>0</v>
      </c>
      <c r="O89" s="96">
        <v>0</v>
      </c>
      <c r="P89" s="118"/>
      <c r="Q89" s="99"/>
    </row>
    <row r="90" spans="1:17" ht="25.5" customHeight="1" x14ac:dyDescent="0.25">
      <c r="A90" s="113" t="s">
        <v>63</v>
      </c>
      <c r="B90" s="69" t="s">
        <v>17</v>
      </c>
      <c r="C90" s="4">
        <f>L90</f>
        <v>1.86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2"/>
      <c r="L90" s="8">
        <v>1.86</v>
      </c>
      <c r="M90" s="96">
        <v>0</v>
      </c>
      <c r="N90" s="96">
        <v>0</v>
      </c>
      <c r="O90" s="96">
        <v>0</v>
      </c>
      <c r="P90" s="116" t="s">
        <v>15</v>
      </c>
      <c r="Q90" s="99"/>
    </row>
    <row r="91" spans="1:17" ht="36.950000000000003" customHeight="1" x14ac:dyDescent="0.25">
      <c r="A91" s="114"/>
      <c r="B91" s="11" t="s">
        <v>27</v>
      </c>
      <c r="C91" s="4">
        <f t="shared" ref="C91:C92" si="31">L91</f>
        <v>309.69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2"/>
      <c r="L91" s="9">
        <v>309.69</v>
      </c>
      <c r="M91" s="96">
        <v>0</v>
      </c>
      <c r="N91" s="96">
        <v>0</v>
      </c>
      <c r="O91" s="96">
        <v>0</v>
      </c>
      <c r="P91" s="117"/>
      <c r="Q91" s="99"/>
    </row>
    <row r="92" spans="1:17" ht="88.5" customHeight="1" x14ac:dyDescent="0.25">
      <c r="A92" s="115"/>
      <c r="B92" s="11" t="s">
        <v>50</v>
      </c>
      <c r="C92" s="4">
        <f t="shared" si="31"/>
        <v>1548.45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2"/>
      <c r="L92" s="9">
        <v>1548.45</v>
      </c>
      <c r="M92" s="96">
        <v>0</v>
      </c>
      <c r="N92" s="96">
        <v>0</v>
      </c>
      <c r="O92" s="96">
        <v>0</v>
      </c>
      <c r="P92" s="118"/>
      <c r="Q92" s="99"/>
    </row>
    <row r="93" spans="1:17" ht="24.95" customHeight="1" x14ac:dyDescent="0.25">
      <c r="A93" s="113" t="s">
        <v>64</v>
      </c>
      <c r="B93" s="69" t="s">
        <v>17</v>
      </c>
      <c r="C93" s="4">
        <f>L93</f>
        <v>1.85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2"/>
      <c r="L93" s="8">
        <v>1.85</v>
      </c>
      <c r="M93" s="96">
        <v>0</v>
      </c>
      <c r="N93" s="96">
        <v>0</v>
      </c>
      <c r="O93" s="96">
        <v>0</v>
      </c>
      <c r="P93" s="116" t="s">
        <v>15</v>
      </c>
      <c r="Q93" s="99"/>
    </row>
    <row r="94" spans="1:17" ht="39.950000000000003" customHeight="1" x14ac:dyDescent="0.25">
      <c r="A94" s="114"/>
      <c r="B94" s="11" t="s">
        <v>27</v>
      </c>
      <c r="C94" s="4">
        <f t="shared" ref="C94:C95" si="32">L94</f>
        <v>308.02499999999998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2"/>
      <c r="L94" s="9">
        <v>308.02499999999998</v>
      </c>
      <c r="M94" s="96">
        <v>0</v>
      </c>
      <c r="N94" s="96">
        <v>0</v>
      </c>
      <c r="O94" s="96">
        <v>0</v>
      </c>
      <c r="P94" s="117"/>
      <c r="Q94" s="99"/>
    </row>
    <row r="95" spans="1:17" ht="97.5" customHeight="1" x14ac:dyDescent="0.25">
      <c r="A95" s="115"/>
      <c r="B95" s="11" t="s">
        <v>50</v>
      </c>
      <c r="C95" s="4">
        <f t="shared" si="32"/>
        <v>1540.125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2"/>
      <c r="L95" s="10">
        <v>1540.125</v>
      </c>
      <c r="M95" s="96">
        <v>0</v>
      </c>
      <c r="N95" s="96">
        <v>0</v>
      </c>
      <c r="O95" s="96">
        <v>0</v>
      </c>
      <c r="P95" s="118"/>
      <c r="Q95" s="99"/>
    </row>
    <row r="96" spans="1:17" ht="30.95" customHeight="1" x14ac:dyDescent="0.25">
      <c r="A96" s="113" t="s">
        <v>65</v>
      </c>
      <c r="B96" s="69" t="s">
        <v>17</v>
      </c>
      <c r="C96" s="4">
        <f>L96</f>
        <v>1.8333299999999999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2"/>
      <c r="L96" s="10">
        <v>1.8333299999999999</v>
      </c>
      <c r="M96" s="96">
        <v>0</v>
      </c>
      <c r="N96" s="96">
        <v>0</v>
      </c>
      <c r="O96" s="96">
        <v>0</v>
      </c>
      <c r="P96" s="116" t="s">
        <v>15</v>
      </c>
      <c r="Q96" s="99"/>
    </row>
    <row r="97" spans="1:17" ht="36.6" customHeight="1" x14ac:dyDescent="0.25">
      <c r="A97" s="114"/>
      <c r="B97" s="11" t="s">
        <v>27</v>
      </c>
      <c r="C97" s="4">
        <f t="shared" ref="C97:C98" si="33">L97</f>
        <v>305.25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2"/>
      <c r="L97" s="10">
        <v>305.25</v>
      </c>
      <c r="M97" s="96">
        <v>0</v>
      </c>
      <c r="N97" s="96">
        <v>0</v>
      </c>
      <c r="O97" s="96">
        <v>0</v>
      </c>
      <c r="P97" s="117"/>
      <c r="Q97" s="99"/>
    </row>
    <row r="98" spans="1:17" ht="87.95" customHeight="1" x14ac:dyDescent="0.25">
      <c r="A98" s="115"/>
      <c r="B98" s="11" t="s">
        <v>50</v>
      </c>
      <c r="C98" s="4">
        <f t="shared" si="33"/>
        <v>1526.25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2"/>
      <c r="L98" s="10">
        <v>1526.25</v>
      </c>
      <c r="M98" s="96">
        <v>0</v>
      </c>
      <c r="N98" s="96">
        <v>0</v>
      </c>
      <c r="O98" s="96">
        <v>0</v>
      </c>
      <c r="P98" s="118"/>
      <c r="Q98" s="99"/>
    </row>
    <row r="99" spans="1:17" ht="28.5" customHeight="1" x14ac:dyDescent="0.25">
      <c r="A99" s="113" t="s">
        <v>66</v>
      </c>
      <c r="B99" s="69" t="s">
        <v>17</v>
      </c>
      <c r="C99" s="4">
        <f>L99</f>
        <v>1.8833299999999999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2"/>
      <c r="L99" s="8">
        <v>1.8833299999999999</v>
      </c>
      <c r="M99" s="96">
        <v>0</v>
      </c>
      <c r="N99" s="96">
        <v>0</v>
      </c>
      <c r="O99" s="96">
        <v>0</v>
      </c>
      <c r="P99" s="116" t="s">
        <v>15</v>
      </c>
      <c r="Q99" s="99"/>
    </row>
    <row r="100" spans="1:17" ht="36.950000000000003" customHeight="1" x14ac:dyDescent="0.25">
      <c r="A100" s="114"/>
      <c r="B100" s="11" t="s">
        <v>27</v>
      </c>
      <c r="C100" s="4">
        <f t="shared" ref="C100:C101" si="34">L100</f>
        <v>313.57499999999999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2"/>
      <c r="L100" s="9">
        <v>313.57499999999999</v>
      </c>
      <c r="M100" s="96">
        <v>0</v>
      </c>
      <c r="N100" s="96">
        <v>0</v>
      </c>
      <c r="O100" s="96">
        <v>0</v>
      </c>
      <c r="P100" s="117"/>
      <c r="Q100" s="99"/>
    </row>
    <row r="101" spans="1:17" ht="90.6" customHeight="1" x14ac:dyDescent="0.25">
      <c r="A101" s="115"/>
      <c r="B101" s="11" t="s">
        <v>50</v>
      </c>
      <c r="C101" s="4">
        <f t="shared" si="34"/>
        <v>1567.875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2"/>
      <c r="L101" s="9">
        <v>1567.875</v>
      </c>
      <c r="M101" s="96">
        <v>0</v>
      </c>
      <c r="N101" s="96">
        <v>0</v>
      </c>
      <c r="O101" s="96">
        <v>0</v>
      </c>
      <c r="P101" s="118"/>
      <c r="Q101" s="99"/>
    </row>
    <row r="102" spans="1:17" ht="28.5" customHeight="1" x14ac:dyDescent="0.25">
      <c r="A102" s="113" t="s">
        <v>67</v>
      </c>
      <c r="B102" s="69" t="s">
        <v>17</v>
      </c>
      <c r="C102" s="4">
        <f>L102</f>
        <v>2.5666699999999998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2"/>
      <c r="L102" s="8">
        <v>2.5666699999999998</v>
      </c>
      <c r="M102" s="1"/>
      <c r="N102" s="96">
        <v>0</v>
      </c>
      <c r="O102" s="96">
        <v>0</v>
      </c>
      <c r="P102" s="116" t="s">
        <v>15</v>
      </c>
      <c r="Q102" s="99"/>
    </row>
    <row r="103" spans="1:17" ht="24.75" customHeight="1" x14ac:dyDescent="0.25">
      <c r="A103" s="114"/>
      <c r="B103" s="11" t="s">
        <v>27</v>
      </c>
      <c r="C103" s="4">
        <f t="shared" ref="C103:C104" si="35">L103</f>
        <v>427.35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2"/>
      <c r="L103" s="9">
        <v>427.35</v>
      </c>
      <c r="M103" s="1"/>
      <c r="N103" s="96">
        <v>0</v>
      </c>
      <c r="O103" s="96">
        <v>0</v>
      </c>
      <c r="P103" s="117"/>
      <c r="Q103" s="99"/>
    </row>
    <row r="104" spans="1:17" ht="90.6" customHeight="1" x14ac:dyDescent="0.25">
      <c r="A104" s="115"/>
      <c r="B104" s="11" t="s">
        <v>50</v>
      </c>
      <c r="C104" s="4">
        <f t="shared" si="35"/>
        <v>2136.75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2"/>
      <c r="L104" s="9">
        <v>2136.75</v>
      </c>
      <c r="M104" s="1"/>
      <c r="N104" s="96">
        <v>0</v>
      </c>
      <c r="O104" s="96">
        <v>0</v>
      </c>
      <c r="P104" s="118"/>
      <c r="Q104" s="99"/>
    </row>
    <row r="105" spans="1:17" ht="26.1" customHeight="1" x14ac:dyDescent="0.25">
      <c r="A105" s="113" t="s">
        <v>68</v>
      </c>
      <c r="B105" s="69" t="s">
        <v>17</v>
      </c>
      <c r="C105" s="4">
        <f>L105</f>
        <v>2.6967500000000002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2"/>
      <c r="L105" s="9">
        <v>2.6967500000000002</v>
      </c>
      <c r="M105" s="1"/>
      <c r="N105" s="96">
        <v>0</v>
      </c>
      <c r="O105" s="96">
        <v>0</v>
      </c>
      <c r="P105" s="116" t="s">
        <v>15</v>
      </c>
      <c r="Q105" s="99"/>
    </row>
    <row r="106" spans="1:17" ht="36.950000000000003" customHeight="1" x14ac:dyDescent="0.25">
      <c r="A106" s="114"/>
      <c r="B106" s="11" t="s">
        <v>27</v>
      </c>
      <c r="C106" s="4">
        <f t="shared" ref="C106:C107" si="36">L106</f>
        <v>449.00887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2"/>
      <c r="L106" s="9">
        <v>449.00887</v>
      </c>
      <c r="M106" s="1"/>
      <c r="N106" s="96">
        <v>0</v>
      </c>
      <c r="O106" s="96">
        <v>0</v>
      </c>
      <c r="P106" s="117"/>
      <c r="Q106" s="99"/>
    </row>
    <row r="107" spans="1:17" ht="92.25" customHeight="1" x14ac:dyDescent="0.25">
      <c r="A107" s="115"/>
      <c r="B107" s="11" t="s">
        <v>50</v>
      </c>
      <c r="C107" s="4">
        <f t="shared" si="36"/>
        <v>2245.0443799999998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2"/>
      <c r="L107" s="9">
        <v>2245.0443799999998</v>
      </c>
      <c r="M107" s="1"/>
      <c r="N107" s="96">
        <v>0</v>
      </c>
      <c r="O107" s="96">
        <v>0</v>
      </c>
      <c r="P107" s="118"/>
      <c r="Q107" s="99"/>
    </row>
    <row r="108" spans="1:17" ht="24.75" customHeight="1" x14ac:dyDescent="0.25">
      <c r="A108" s="113" t="s">
        <v>69</v>
      </c>
      <c r="B108" s="69" t="s">
        <v>17</v>
      </c>
      <c r="C108" s="4">
        <f>L108</f>
        <v>0.54325000000000001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2"/>
      <c r="L108" s="9">
        <v>0.54325000000000001</v>
      </c>
      <c r="M108" s="1"/>
      <c r="N108" s="96">
        <v>0</v>
      </c>
      <c r="O108" s="96">
        <v>0</v>
      </c>
      <c r="P108" s="116" t="s">
        <v>15</v>
      </c>
      <c r="Q108" s="99"/>
    </row>
    <row r="109" spans="1:17" ht="27" customHeight="1" x14ac:dyDescent="0.25">
      <c r="A109" s="114"/>
      <c r="B109" s="11" t="s">
        <v>27</v>
      </c>
      <c r="C109" s="4">
        <f t="shared" ref="C109:C110" si="37">L109</f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2"/>
      <c r="L109" s="9">
        <v>0</v>
      </c>
      <c r="M109" s="1"/>
      <c r="N109" s="96">
        <v>0</v>
      </c>
      <c r="O109" s="96">
        <v>0</v>
      </c>
      <c r="P109" s="117"/>
      <c r="Q109" s="99"/>
    </row>
    <row r="110" spans="1:17" ht="87" customHeight="1" x14ac:dyDescent="0.25">
      <c r="A110" s="115"/>
      <c r="B110" s="11" t="s">
        <v>50</v>
      </c>
      <c r="C110" s="4">
        <f t="shared" si="37"/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2"/>
      <c r="L110" s="9">
        <v>0</v>
      </c>
      <c r="M110" s="1"/>
      <c r="N110" s="96">
        <v>0</v>
      </c>
      <c r="O110" s="96">
        <v>0</v>
      </c>
      <c r="P110" s="118"/>
      <c r="Q110" s="99"/>
    </row>
    <row r="111" spans="1:17" ht="24.75" customHeight="1" x14ac:dyDescent="0.2">
      <c r="A111" s="120" t="s">
        <v>35</v>
      </c>
      <c r="B111" s="70" t="s">
        <v>17</v>
      </c>
      <c r="C111" s="100">
        <f>SUM(D111:O111)</f>
        <v>163731.49862</v>
      </c>
      <c r="D111" s="25">
        <f>D26+D56+D57+D58</f>
        <v>14578.866999999998</v>
      </c>
      <c r="E111" s="25">
        <f>E26+E56+E57+E58</f>
        <v>2590.6570000000002</v>
      </c>
      <c r="F111" s="25">
        <f>F26+F56+F57+F58</f>
        <v>2997.0039999999999</v>
      </c>
      <c r="G111" s="18">
        <f>G26+G56+G57+G58</f>
        <v>9016.9</v>
      </c>
      <c r="H111" s="18">
        <f>H26+H56+H57+H58</f>
        <v>1492.6</v>
      </c>
      <c r="I111" s="25">
        <f>I29+I56+I57+I58+I59</f>
        <v>13142.342219999999</v>
      </c>
      <c r="J111" s="17">
        <f>J21+J62</f>
        <v>80.583399999999997</v>
      </c>
      <c r="K111" s="24">
        <f>K21+K62</f>
        <v>2033.6999999999998</v>
      </c>
      <c r="L111" s="25">
        <f>L21+L66</f>
        <v>22577.044999999998</v>
      </c>
      <c r="M111" s="26">
        <f>M21+M62</f>
        <v>40115.5</v>
      </c>
      <c r="N111" s="26">
        <f>N21+N62</f>
        <v>24602.799999999999</v>
      </c>
      <c r="O111" s="26">
        <f>O21+O62</f>
        <v>30503.5</v>
      </c>
      <c r="P111" s="116"/>
    </row>
    <row r="112" spans="1:17" ht="25.5" customHeight="1" x14ac:dyDescent="0.2">
      <c r="A112" s="121"/>
      <c r="B112" s="101" t="s">
        <v>18</v>
      </c>
      <c r="C112" s="100">
        <f>SUM(D112:O112)</f>
        <v>484643.55663999997</v>
      </c>
      <c r="D112" s="25">
        <f t="shared" ref="D112:I113" si="38">D27</f>
        <v>0</v>
      </c>
      <c r="E112" s="25">
        <f t="shared" si="38"/>
        <v>0</v>
      </c>
      <c r="F112" s="25">
        <f t="shared" si="38"/>
        <v>65026.326990000001</v>
      </c>
      <c r="G112" s="18">
        <f t="shared" si="38"/>
        <v>24082.67</v>
      </c>
      <c r="H112" s="18">
        <f t="shared" si="38"/>
        <v>79132.669999999984</v>
      </c>
      <c r="I112" s="25">
        <f t="shared" si="38"/>
        <v>0</v>
      </c>
      <c r="J112" s="17">
        <f>J27+J63</f>
        <v>80502.8</v>
      </c>
      <c r="K112" s="24">
        <f>K27+K63</f>
        <v>176267.25</v>
      </c>
      <c r="L112" s="25">
        <f>L22+L67</f>
        <v>9631.8396499999999</v>
      </c>
      <c r="M112" s="26">
        <f>M27+M63</f>
        <v>0</v>
      </c>
      <c r="N112" s="26">
        <f>N27+N63</f>
        <v>0</v>
      </c>
      <c r="O112" s="26">
        <f>O27+O63</f>
        <v>50000</v>
      </c>
      <c r="P112" s="117"/>
    </row>
    <row r="113" spans="1:28" ht="27.75" customHeight="1" x14ac:dyDescent="0.2">
      <c r="A113" s="121"/>
      <c r="B113" s="101" t="s">
        <v>19</v>
      </c>
      <c r="C113" s="100">
        <f>SUM(D113:O113)</f>
        <v>621691.41434000002</v>
      </c>
      <c r="D113" s="25">
        <f t="shared" si="38"/>
        <v>0</v>
      </c>
      <c r="E113" s="25">
        <f t="shared" si="38"/>
        <v>0</v>
      </c>
      <c r="F113" s="25">
        <f t="shared" si="38"/>
        <v>340074.42768000002</v>
      </c>
      <c r="G113" s="18">
        <f t="shared" si="38"/>
        <v>0</v>
      </c>
      <c r="H113" s="18">
        <f t="shared" si="38"/>
        <v>0</v>
      </c>
      <c r="I113" s="25">
        <f t="shared" si="38"/>
        <v>0</v>
      </c>
      <c r="J113" s="17">
        <f>J28</f>
        <v>0</v>
      </c>
      <c r="K113" s="24">
        <f>K64</f>
        <v>262717.78000000003</v>
      </c>
      <c r="L113" s="25">
        <f>L23+L68</f>
        <v>18899.20666</v>
      </c>
      <c r="M113" s="26">
        <f>M28</f>
        <v>0</v>
      </c>
      <c r="N113" s="26">
        <f>N28</f>
        <v>0</v>
      </c>
      <c r="O113" s="26">
        <f>O28</f>
        <v>0</v>
      </c>
      <c r="P113" s="117"/>
    </row>
    <row r="114" spans="1:28" ht="26.25" customHeight="1" x14ac:dyDescent="0.2">
      <c r="A114" s="121"/>
      <c r="B114" s="102" t="s">
        <v>72</v>
      </c>
      <c r="C114" s="103">
        <f>SUM(D114:O114)</f>
        <v>1270066.4696000002</v>
      </c>
      <c r="D114" s="25">
        <f>D111+D112+D113</f>
        <v>14578.866999999998</v>
      </c>
      <c r="E114" s="25">
        <f t="shared" ref="E114:I114" si="39">E111+E112+E113</f>
        <v>2590.6570000000002</v>
      </c>
      <c r="F114" s="25">
        <f t="shared" si="39"/>
        <v>408097.75867000001</v>
      </c>
      <c r="G114" s="18">
        <f t="shared" si="39"/>
        <v>33099.57</v>
      </c>
      <c r="H114" s="18">
        <f t="shared" si="39"/>
        <v>80625.26999999999</v>
      </c>
      <c r="I114" s="25">
        <f t="shared" si="39"/>
        <v>13142.342219999999</v>
      </c>
      <c r="J114" s="17">
        <f t="shared" ref="J114:O114" si="40">J111+J112+J113</f>
        <v>80583.383400000006</v>
      </c>
      <c r="K114" s="24">
        <f t="shared" si="40"/>
        <v>441018.73000000004</v>
      </c>
      <c r="L114" s="25">
        <f>L111+L112+L113</f>
        <v>51108.091310000003</v>
      </c>
      <c r="M114" s="26">
        <f t="shared" si="40"/>
        <v>40115.5</v>
      </c>
      <c r="N114" s="26">
        <f t="shared" si="40"/>
        <v>24602.799999999999</v>
      </c>
      <c r="O114" s="26">
        <f t="shared" si="40"/>
        <v>80503.5</v>
      </c>
      <c r="P114" s="118"/>
    </row>
    <row r="115" spans="1:28" ht="9.75" customHeight="1" x14ac:dyDescent="0.2">
      <c r="K115" s="104"/>
      <c r="L115" s="105"/>
      <c r="M115" s="97"/>
      <c r="N115" s="97"/>
      <c r="O115" s="97"/>
    </row>
    <row r="116" spans="1:28" ht="18" customHeight="1" x14ac:dyDescent="0.2">
      <c r="A116" s="112" t="s">
        <v>34</v>
      </c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</row>
    <row r="117" spans="1:28" ht="8.25" customHeight="1" x14ac:dyDescent="0.2">
      <c r="A117" s="107"/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8"/>
      <c r="M117" s="108"/>
      <c r="N117" s="107"/>
      <c r="O117" s="107"/>
      <c r="P117" s="107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</row>
    <row r="118" spans="1:28" ht="30" customHeight="1" x14ac:dyDescent="0.2">
      <c r="A118" s="119" t="s">
        <v>54</v>
      </c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</row>
    <row r="119" spans="1:28" ht="15.75" x14ac:dyDescent="0.25">
      <c r="A119" s="109"/>
      <c r="B119" s="110"/>
      <c r="C119" s="13">
        <f>C111+C112+C113</f>
        <v>1270066.4696</v>
      </c>
      <c r="D119" s="14"/>
      <c r="E119" s="14"/>
      <c r="F119" s="14"/>
      <c r="G119" s="14"/>
      <c r="H119" s="14"/>
      <c r="I119" s="14"/>
      <c r="J119" s="14"/>
      <c r="K119" s="15">
        <f>K111+K112+K113</f>
        <v>441018.73000000004</v>
      </c>
      <c r="L119" s="15">
        <f t="shared" ref="L119:O119" si="41">L111+L112+L113</f>
        <v>51108.091310000003</v>
      </c>
      <c r="M119" s="15">
        <f t="shared" si="41"/>
        <v>40115.5</v>
      </c>
      <c r="N119" s="15">
        <f t="shared" ref="N119" si="42">N111+N112+N113</f>
        <v>24602.799999999999</v>
      </c>
      <c r="O119" s="15">
        <f t="shared" si="41"/>
        <v>80503.5</v>
      </c>
      <c r="P119" s="14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</row>
    <row r="120" spans="1:28" ht="15.75" x14ac:dyDescent="0.25">
      <c r="A120" s="109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</row>
    <row r="121" spans="1:28" ht="15.75" x14ac:dyDescent="0.25">
      <c r="A121" s="109"/>
      <c r="B121" s="14"/>
      <c r="C121" s="13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</row>
    <row r="122" spans="1:28" x14ac:dyDescent="0.2"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</row>
    <row r="123" spans="1:28" x14ac:dyDescent="0.2"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</row>
    <row r="127" spans="1:28" x14ac:dyDescent="0.2">
      <c r="O127" s="106"/>
    </row>
    <row r="130" spans="20:24" x14ac:dyDescent="0.2">
      <c r="X130" s="106"/>
    </row>
    <row r="133" spans="20:24" x14ac:dyDescent="0.2">
      <c r="T133" s="106"/>
    </row>
  </sheetData>
  <mergeCells count="69">
    <mergeCell ref="A12:P12"/>
    <mergeCell ref="A13:P13"/>
    <mergeCell ref="P14:P15"/>
    <mergeCell ref="A16:P16"/>
    <mergeCell ref="A6:P6"/>
    <mergeCell ref="A8:A10"/>
    <mergeCell ref="B8:B10"/>
    <mergeCell ref="C8:M8"/>
    <mergeCell ref="P8:P10"/>
    <mergeCell ref="C9:C10"/>
    <mergeCell ref="D9:M9"/>
    <mergeCell ref="P17:P18"/>
    <mergeCell ref="A20:P20"/>
    <mergeCell ref="A21:A24"/>
    <mergeCell ref="P21:P24"/>
    <mergeCell ref="A25:P25"/>
    <mergeCell ref="A26:A29"/>
    <mergeCell ref="P26:P29"/>
    <mergeCell ref="P31:P32"/>
    <mergeCell ref="A33:A34"/>
    <mergeCell ref="P33:P36"/>
    <mergeCell ref="A35:A36"/>
    <mergeCell ref="A30:P30"/>
    <mergeCell ref="A37:A38"/>
    <mergeCell ref="P37:P38"/>
    <mergeCell ref="A39:A40"/>
    <mergeCell ref="P39:P44"/>
    <mergeCell ref="A42:A43"/>
    <mergeCell ref="P45:P51"/>
    <mergeCell ref="A52:A53"/>
    <mergeCell ref="P52:P57"/>
    <mergeCell ref="A54:A55"/>
    <mergeCell ref="A60:P60"/>
    <mergeCell ref="P99:P101"/>
    <mergeCell ref="P102:P104"/>
    <mergeCell ref="P105:P107"/>
    <mergeCell ref="P81:P83"/>
    <mergeCell ref="P84:P86"/>
    <mergeCell ref="P87:P89"/>
    <mergeCell ref="P93:P95"/>
    <mergeCell ref="P96:P98"/>
    <mergeCell ref="A78:A80"/>
    <mergeCell ref="A81:A83"/>
    <mergeCell ref="P90:P92"/>
    <mergeCell ref="A61:A64"/>
    <mergeCell ref="P61:P64"/>
    <mergeCell ref="A65:A68"/>
    <mergeCell ref="A72:A74"/>
    <mergeCell ref="A75:A77"/>
    <mergeCell ref="P65:P68"/>
    <mergeCell ref="P69:P71"/>
    <mergeCell ref="P72:P74"/>
    <mergeCell ref="P75:P77"/>
    <mergeCell ref="A116:P116"/>
    <mergeCell ref="A108:A110"/>
    <mergeCell ref="P108:P110"/>
    <mergeCell ref="A118:P118"/>
    <mergeCell ref="A69:A71"/>
    <mergeCell ref="A84:A86"/>
    <mergeCell ref="A87:A89"/>
    <mergeCell ref="A90:A92"/>
    <mergeCell ref="A105:A107"/>
    <mergeCell ref="A111:A114"/>
    <mergeCell ref="P111:P114"/>
    <mergeCell ref="A93:A95"/>
    <mergeCell ref="A96:A98"/>
    <mergeCell ref="A99:A101"/>
    <mergeCell ref="A102:A104"/>
    <mergeCell ref="P78:P80"/>
  </mergeCells>
  <pageMargins left="0.70866141732283472" right="0.31496062992125984" top="0.15748031496062992" bottom="0.15748031496062992" header="0.11811023622047245" footer="0.11811023622047245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2023-08-31T06:20:41Z</dcterms:modified>
</cp:coreProperties>
</file>