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9425" windowHeight="11025"/>
  </bookViews>
  <sheets>
    <sheet name="Лист2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1" i="2" l="1"/>
  <c r="K30" i="2"/>
  <c r="K65" i="2"/>
  <c r="L72" i="2"/>
  <c r="C72" i="2" s="1"/>
  <c r="L71" i="2"/>
  <c r="C71" i="2" s="1"/>
  <c r="L70" i="2"/>
  <c r="C70" i="2" s="1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K117" i="2"/>
  <c r="C68" i="2"/>
  <c r="C67" i="2"/>
  <c r="C66" i="2"/>
  <c r="N65" i="2"/>
  <c r="M65" i="2"/>
  <c r="J65" i="2"/>
  <c r="I65" i="2"/>
  <c r="H65" i="2"/>
  <c r="G65" i="2"/>
  <c r="F65" i="2"/>
  <c r="E65" i="2"/>
  <c r="D65" i="2"/>
  <c r="C62" i="2"/>
  <c r="L60" i="2"/>
  <c r="K60" i="2"/>
  <c r="K25" i="2" s="1"/>
  <c r="K115" i="2" s="1"/>
  <c r="I60" i="2"/>
  <c r="H59" i="2"/>
  <c r="H43" i="2" s="1"/>
  <c r="C58" i="2"/>
  <c r="M57" i="2"/>
  <c r="M44" i="2" s="1"/>
  <c r="C55" i="2"/>
  <c r="C54" i="2"/>
  <c r="C53" i="2"/>
  <c r="C52" i="2"/>
  <c r="C51" i="2"/>
  <c r="C50" i="2"/>
  <c r="C49" i="2"/>
  <c r="C48" i="2"/>
  <c r="C47" i="2"/>
  <c r="C46" i="2"/>
  <c r="N44" i="2"/>
  <c r="N30" i="2" s="1"/>
  <c r="N25" i="2" s="1"/>
  <c r="L44" i="2"/>
  <c r="J44" i="2"/>
  <c r="J45" i="2" s="1"/>
  <c r="I44" i="2"/>
  <c r="I30" i="2" s="1"/>
  <c r="H44" i="2"/>
  <c r="H30" i="2" s="1"/>
  <c r="G44" i="2"/>
  <c r="F44" i="2"/>
  <c r="F30" i="2" s="1"/>
  <c r="E44" i="2"/>
  <c r="E30" i="2" s="1"/>
  <c r="D44" i="2"/>
  <c r="N43" i="2"/>
  <c r="N31" i="2" s="1"/>
  <c r="M43" i="2"/>
  <c r="L43" i="2"/>
  <c r="K43" i="2"/>
  <c r="K45" i="2" s="1"/>
  <c r="I43" i="2"/>
  <c r="G43" i="2"/>
  <c r="F43" i="2"/>
  <c r="E43" i="2"/>
  <c r="D43" i="2"/>
  <c r="C42" i="2"/>
  <c r="C41" i="2"/>
  <c r="C40" i="2"/>
  <c r="C39" i="2"/>
  <c r="C38" i="2"/>
  <c r="C37" i="2"/>
  <c r="C36" i="2"/>
  <c r="C35" i="2"/>
  <c r="N32" i="2"/>
  <c r="N117" i="2" s="1"/>
  <c r="M32" i="2"/>
  <c r="M117" i="2" s="1"/>
  <c r="L32" i="2"/>
  <c r="L27" i="2" s="1"/>
  <c r="K32" i="2"/>
  <c r="K27" i="2" s="1"/>
  <c r="J32" i="2"/>
  <c r="J27" i="2" s="1"/>
  <c r="I32" i="2"/>
  <c r="I27" i="2" s="1"/>
  <c r="H32" i="2"/>
  <c r="H117" i="2" s="1"/>
  <c r="G32" i="2"/>
  <c r="G117" i="2" s="1"/>
  <c r="F32" i="2"/>
  <c r="F117" i="2" s="1"/>
  <c r="E32" i="2"/>
  <c r="E117" i="2" s="1"/>
  <c r="D32" i="2"/>
  <c r="J31" i="2"/>
  <c r="J116" i="2" s="1"/>
  <c r="G31" i="2"/>
  <c r="G116" i="2" s="1"/>
  <c r="C43" i="2" l="1"/>
  <c r="C44" i="2"/>
  <c r="C60" i="2"/>
  <c r="L117" i="2"/>
  <c r="L30" i="2"/>
  <c r="L25" i="2" s="1"/>
  <c r="C32" i="2"/>
  <c r="M30" i="2"/>
  <c r="M25" i="2" s="1"/>
  <c r="M115" i="2" s="1"/>
  <c r="C57" i="2"/>
  <c r="F45" i="2"/>
  <c r="L69" i="2"/>
  <c r="C69" i="2" s="1"/>
  <c r="J117" i="2"/>
  <c r="I117" i="2"/>
  <c r="N27" i="2"/>
  <c r="E45" i="2"/>
  <c r="C65" i="2"/>
  <c r="H27" i="2"/>
  <c r="D45" i="2"/>
  <c r="L45" i="2"/>
  <c r="G45" i="2"/>
  <c r="J26" i="2"/>
  <c r="N116" i="2"/>
  <c r="N26" i="2"/>
  <c r="H115" i="2"/>
  <c r="H25" i="2"/>
  <c r="G26" i="2"/>
  <c r="G27" i="2"/>
  <c r="M27" i="2"/>
  <c r="N33" i="2"/>
  <c r="M45" i="2"/>
  <c r="N115" i="2"/>
  <c r="F27" i="2"/>
  <c r="N45" i="2"/>
  <c r="E27" i="2"/>
  <c r="K56" i="2"/>
  <c r="C56" i="2" s="1"/>
  <c r="D27" i="2"/>
  <c r="I45" i="2"/>
  <c r="D117" i="2"/>
  <c r="H45" i="2"/>
  <c r="H31" i="2"/>
  <c r="H33" i="2" s="1"/>
  <c r="I25" i="2"/>
  <c r="F25" i="2"/>
  <c r="F115" i="2"/>
  <c r="E25" i="2"/>
  <c r="E115" i="2"/>
  <c r="G30" i="2"/>
  <c r="M31" i="2"/>
  <c r="F31" i="2"/>
  <c r="L31" i="2"/>
  <c r="C59" i="2"/>
  <c r="E31" i="2"/>
  <c r="K31" i="2"/>
  <c r="K33" i="2" s="1"/>
  <c r="D30" i="2"/>
  <c r="J30" i="2"/>
  <c r="D31" i="2"/>
  <c r="I31" i="2"/>
  <c r="I33" i="2" s="1"/>
  <c r="I115" i="2" s="1"/>
  <c r="C30" i="2" l="1"/>
  <c r="M33" i="2"/>
  <c r="L115" i="2"/>
  <c r="C31" i="2"/>
  <c r="C45" i="2"/>
  <c r="C117" i="2"/>
  <c r="N28" i="2"/>
  <c r="C27" i="2"/>
  <c r="N118" i="2"/>
  <c r="N123" i="2"/>
  <c r="D33" i="2"/>
  <c r="D25" i="2"/>
  <c r="D115" i="2"/>
  <c r="F26" i="2"/>
  <c r="F28" i="2" s="1"/>
  <c r="F116" i="2"/>
  <c r="F118" i="2" s="1"/>
  <c r="H116" i="2"/>
  <c r="H118" i="2" s="1"/>
  <c r="H26" i="2"/>
  <c r="H28" i="2" s="1"/>
  <c r="J33" i="2"/>
  <c r="J25" i="2"/>
  <c r="J115" i="2" s="1"/>
  <c r="L26" i="2"/>
  <c r="L116" i="2" s="1"/>
  <c r="D26" i="2"/>
  <c r="D116" i="2"/>
  <c r="I26" i="2"/>
  <c r="I28" i="2" s="1"/>
  <c r="I116" i="2"/>
  <c r="I118" i="2" s="1"/>
  <c r="E26" i="2"/>
  <c r="E28" i="2" s="1"/>
  <c r="E116" i="2"/>
  <c r="E118" i="2" s="1"/>
  <c r="G115" i="2"/>
  <c r="G118" i="2" s="1"/>
  <c r="G33" i="2"/>
  <c r="G25" i="2"/>
  <c r="G28" i="2" s="1"/>
  <c r="K26" i="2"/>
  <c r="K28" i="2" s="1"/>
  <c r="K116" i="2"/>
  <c r="M116" i="2"/>
  <c r="M26" i="2"/>
  <c r="M28" i="2" s="1"/>
  <c r="L33" i="2"/>
  <c r="F33" i="2"/>
  <c r="E33" i="2"/>
  <c r="L28" i="2" l="1"/>
  <c r="C26" i="2"/>
  <c r="C33" i="2"/>
  <c r="C25" i="2"/>
  <c r="D118" i="2"/>
  <c r="M118" i="2"/>
  <c r="M123" i="2"/>
  <c r="D28" i="2"/>
  <c r="C116" i="2"/>
  <c r="J28" i="2"/>
  <c r="J118" i="2"/>
  <c r="K123" i="2"/>
  <c r="K118" i="2"/>
  <c r="L123" i="2"/>
  <c r="L118" i="2"/>
  <c r="C28" i="2" l="1"/>
  <c r="C118" i="2"/>
  <c r="C115" i="2"/>
  <c r="C123" i="2" s="1"/>
</calcChain>
</file>

<file path=xl/sharedStrings.xml><?xml version="1.0" encoding="utf-8"?>
<sst xmlns="http://schemas.openxmlformats.org/spreadsheetml/2006/main" count="246" uniqueCount="79">
  <si>
    <t>Наименование мероприятий</t>
  </si>
  <si>
    <t>Источник финансирования</t>
  </si>
  <si>
    <t>Финансовые затраты в действующих ценах соответствующих лет, тыс. рублей</t>
  </si>
  <si>
    <t>Исполнитель мероприятий</t>
  </si>
  <si>
    <t>всего на период
 реализации
 подпрограммы</t>
  </si>
  <si>
    <t>в том числе по годам</t>
  </si>
  <si>
    <t>Перечень основных мероприятий</t>
  </si>
  <si>
    <t>1. Разработка нормативных правовых актов</t>
  </si>
  <si>
    <t>1.Разработка порядка предоставления собственникам жилых (нежилых) помещений при изъятии у них жилых (нежилых) помещений,  расположенных в аварийном многоквартирном доме</t>
  </si>
  <si>
    <t>2.Разработка Положения о порядке и условиях предоставления жилых помещений гражданам, выселяемых из домов, подлежащих сносу</t>
  </si>
  <si>
    <t>Администрация Златоустовского городского округа</t>
  </si>
  <si>
    <t>2. Организационные мероприятия</t>
  </si>
  <si>
    <t>1.Проведение ежегодной инвентаризации жилищного фонда</t>
  </si>
  <si>
    <t>Муниципальное казенное учреждение Златоустовского городского округа «Управление жилищно-коммунального хозяйства»</t>
  </si>
  <si>
    <t>2.Ведение реестра жилищного фонда, признанного непригодным для проживания</t>
  </si>
  <si>
    <t>Орган местного самоуправления КУИ ЗГО</t>
  </si>
  <si>
    <t>3. Финансово-экономические мероприятия</t>
  </si>
  <si>
    <t>Местный бюджет</t>
  </si>
  <si>
    <t>Областной бюджет</t>
  </si>
  <si>
    <t>Федеральный бюджет</t>
  </si>
  <si>
    <t>всего</t>
  </si>
  <si>
    <t>В том числе:</t>
  </si>
  <si>
    <t>1.1.Строительство жилого дома № 51 по ул. им. Я. М. Свердлова</t>
  </si>
  <si>
    <t>1.2.Строительство жилых домов №31, №31а по ул. им. Н.П. Полетаева</t>
  </si>
  <si>
    <t>Муниципальное бюджетное учреждение  «Капитальное строительство»</t>
  </si>
  <si>
    <t>1.5.Приобретение 20 жилых помещений (благоустроенных квартир),путем инвестирования строительства многоквартирного(ых) жилого(ых) дома(ов)</t>
  </si>
  <si>
    <t xml:space="preserve">1.6.1. Приобретение 59 жилых помещений (благоустроенных квартир) </t>
  </si>
  <si>
    <t>1.6.2. Жилое помещение (благоустроенная квартира) на первичном рынке жилья на территории г. Златоуст, общей площадью не менее 49,5 кв.м</t>
  </si>
  <si>
    <t>Областной
бюджет</t>
  </si>
  <si>
    <t>1.6.3. Жилое помещение (благоустроенная квартира) на первичном рынке жилья на территории г. Златоуст, общей площадью не менее 33,40 кв.м</t>
  </si>
  <si>
    <t xml:space="preserve">1.6.4. Жилое помещение (благоустроенная квартира) на первичном рынке жилья на территории г. Златоуст, общей площадью не менее 45,7 кв.м. </t>
  </si>
  <si>
    <t xml:space="preserve">1.6.5. Жилое помещение (благоустроенная квартира) на первичном рынке жилья на территории г. Златоуст, общей площадью не менее 38.35 кв.м. </t>
  </si>
  <si>
    <t>2. Снос ветхоаварийного жилого фонда</t>
  </si>
  <si>
    <t>3. Изыскательские работы</t>
  </si>
  <si>
    <t>4. Приобретение объектов недвижимого имущества в муниципальную собственность</t>
  </si>
  <si>
    <t>* В соответствии с городской адресной программой "Переселение в 2013-2017 годах граждан из аварийного жилищного фонда в Златоустовском городском округе", утвержденная постановлением Администрации от 02.02.2017г. № 33-П</t>
  </si>
  <si>
    <t>ИТОГО по подпрограмме:</t>
  </si>
  <si>
    <t>1.6.6. Жилое помещение (благоустроенная квартира) на первичном рынке жилья на территории г. Златоуст, общей площадью не менее 42,10 кв.м.</t>
  </si>
  <si>
    <t xml:space="preserve">1.6.7. Жилое помещение (благоустроенная квартира) на первичном рынке жилья на территории г. Златоуст, общей площадью не менее 38.10 кв.м. </t>
  </si>
  <si>
    <t xml:space="preserve">1.6.8. Жилое помещение (благоустроенная квартира) на первичном рынке жилья на территории г. Златоуст, общей площадью не менее 40.8 кв.м. </t>
  </si>
  <si>
    <t xml:space="preserve">1.6.9. Жилое помещение (благоустроенная квартира) на первичном рынке жилья на территории г. Златоуст (не включая сельские населенные пункты), общей площадью не менее 38.9 кв.м. </t>
  </si>
  <si>
    <t xml:space="preserve">5. Изготовление информационных щитов для размещения на объектах, которые будут снесены в рамках национального проекта "Жилье и городская среда" </t>
  </si>
  <si>
    <t>Без финансирования</t>
  </si>
  <si>
    <t>1.Строительство  (приобретение) жилых помещений для переселения граждан из жилищного фонда, признанного непригодным для проживания, в том числе:</t>
  </si>
  <si>
    <t>Переселение граждан из жилищного фонда, признанного непригодным для проживания, снос ветхоаварийного жилого фонда</t>
  </si>
  <si>
    <t>Основное мероприятие : Переселение граждан из жилищного фонда, признанного непригодным для проживания, снос ветхоаварийного жилого фонда</t>
  </si>
  <si>
    <t>-</t>
  </si>
  <si>
    <t>Приложение 1
к подпрограмме «Мероприятия по переселению граждан из жилищного фонда, признанного непригодным для проживания».</t>
  </si>
  <si>
    <t xml:space="preserve"> </t>
  </si>
  <si>
    <t>Всего:</t>
  </si>
  <si>
    <t>3.Формирование поквартирных списков граждан, планируемых к расселению из ветхоаварийных жилого фонда</t>
  </si>
  <si>
    <t>всего, в том числе:</t>
  </si>
  <si>
    <t>средства Фонда содействия реформированию жилищно-коммунального хозяйства</t>
  </si>
  <si>
    <t>1.6.11. Приобретение   жилых помещений (благоустроенных квартир)</t>
  </si>
  <si>
    <t>1.6.10. Приобретение в муниципальную собственность жилых помещений (благоустроенных квартир) для переселения граждан из жилищного фонда, признанного непригодным для проживания, путем инвестирования в строительство многоквартирных жилых домов, в рамках Государственной программы Челябинской области «Обеспечение доступным и комфортным жильем граждан Российской Федерации в Челябинской области</t>
  </si>
  <si>
    <t>1.6. Строительство (приобретение) жилых помещений для осуществления мероприятий по переселению граждан из жилищного фонда признанного непригодным для проживания (Капитальные вложения в объекты государственной (муниципальной) собственности)</t>
  </si>
  <si>
    <t xml:space="preserve">** В соответствии с областной адресной программы «Переселение в 2019-2023 годах граждан из аварийного жилищного фонда в городах и районах Челябинской области», утвержденной постановлением Правительства Челябинской области от 29.03.2019 г. № 158-П (с изменениями и дополнениями) 
</t>
  </si>
  <si>
    <t>7.1. Жилое помещение (благоустроенная квартира) на вторичном рынке жилья на территории г. Златоуст, общей площадью не менее 30,21 кв.м</t>
  </si>
  <si>
    <t>7.2. Жилое помещение (благоустроенная квартира) на вторичном рынке жилья на территории г. Златоуст, общей площадью не менее 14,8 кв.м</t>
  </si>
  <si>
    <t>7.3. Жилое помещение (благоустроенная квартира) на вторичном рынке жилья на территории г. Златоуст, общей площадью не менее 26,9 кв.м</t>
  </si>
  <si>
    <t>7.4. Жилое помещение (благоустроенная квартира) на вторичном рынке жилья на территории г. Златоуст, общей площадью не менее 28,9 кв.м</t>
  </si>
  <si>
    <t>7.5. Жилое помещение (благоустроенная квартира) на вторичном рынке жилья на территории г. Златоуст, общей площадью не менее 20,4 кв.м</t>
  </si>
  <si>
    <t>7.6. Жилое помещение (благоустроенная квартира) на вторичном рынке жилья на территории г. Златоуст, общей площадью не менее 27,3 кв.м</t>
  </si>
  <si>
    <t>7.7. Жилое помещение (благоустроенная квартира) на вторичном рынке жилья на территории г. Златоуст, общей площадью не менее 53,0 кв.м</t>
  </si>
  <si>
    <t>7.8. Жилое помещение (благоустроенная квартира) на вторичном рынке жилья на территории г. Златоуст, общей площадью не менее 58,0 кв.м</t>
  </si>
  <si>
    <t>7.9. Жилое помещение (благоустроенная квартира) на вторичном рынке жилья на территории г. Златоуст, общей площадью не менее 25,3 кв.м</t>
  </si>
  <si>
    <t>7.10. Жилое помещение (благоустроенная квартира) на вторичном рынке жилья на территории г. Златоуст, общей площадью не менее 53,6 кв.м</t>
  </si>
  <si>
    <t>7.11. Жилое помещение (благоустроенная квартира) на вторичном рынке жилья на территории г. Златоуст, общей площадью не менее 42,2 кв.м</t>
  </si>
  <si>
    <t>7.12. Жилое помещение (благоустроенная квартира) на вторичном рынке жилья на территории г. Златоуст, общей площадью не менее 66,5 кв.м</t>
  </si>
  <si>
    <t>7.13. Жилое помещение (благоустроенная квартира) на вторичном рынке жилья на территории г. Златоуст, общей площадью не менее 30,21 кв.м</t>
  </si>
  <si>
    <t>Средства Фонда содействия реформированию жилищно-коммунального хозяйства</t>
  </si>
  <si>
    <t>7.14. Жилые помещения (благоустроенные квартиры) на вторичном рынке жилья на территории г. Златоуст</t>
  </si>
  <si>
    <t xml:space="preserve">Муниципальное бюджетное учреждение  «Капитальное строительство»                               </t>
  </si>
  <si>
    <t xml:space="preserve">7. Приобретение 13 жилых помещений (благоустроенных квартир) на вторичном рынке жилья для переселения граждан из аварийного жилищного фонда,в рамках областной адресной программы «Переселение в 2019-2023 годах граждан из аварийного жилищного фонда в городах и районах Челябинской области», в том числе: </t>
  </si>
  <si>
    <t>Федераль-ный бюджет</t>
  </si>
  <si>
    <t>1.3 Приобретение 280 жилых по¬мещений (благоустроенных квартир), путем участия в долевом строительстве многоквартирных жилых домов по адресному ориентиру: г. Златоуст, микрорайон «Березовая роща», напротив ул. Садовая *</t>
  </si>
  <si>
    <t>1.4. Благоустроенные квартиры по адресному ориентиру: Челябинская область, г. Челябинск, оз. Смолино в Ленинском районе в количестве 16 единиц *</t>
  </si>
  <si>
    <t>Основное мероприятие: Региональный проект "Обеспечение устойчивого сокращения непригодного для проживания жилищного фонда" **</t>
  </si>
  <si>
    <t>6. Приобретение жилых помещений (благоустроенных квартир) для переселения граждан из аварийного жилищного фонда,в рамках областной адресной программы «Переселение в 2019-2023 годах граждан из аварийного жилищного фонда в городах и районах Челябинской области» путем инвестирования в строительство многоквартирногожилого (-ых) дома (-ов)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</si>
</sst>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₽_-;\-* #,##0.00\ _₽_-;_-* &quot;-&quot;??\ _₽_-;_-@_-"/>
    <numFmt numFmtId="164" formatCode="_-* #,##0_р_._-;\-* #,##0_р_._-;_-* &quot;-&quot;_р_._-;_-@_-"/>
    <numFmt numFmtId="165" formatCode="#,##0.000000"/>
    <numFmt numFmtId="166" formatCode="#,##0.00000"/>
    <numFmt numFmtId="167" formatCode="#,##0.000"/>
    <numFmt numFmtId="168" formatCode="_-* #,##0.0000\ _₽_-;\-* #,##0.0000\ _₽_-;_-* &quot;-&quot;????\ _₽_-;_-@_-"/>
    <numFmt numFmtId="169" formatCode="_-* #,##0.000\ _₽_-;\-* #,##0.000\ _₽_-;_-* &quot;-&quot;???\ _₽_-;_-@_-"/>
    <numFmt numFmtId="170" formatCode="_-* #,##0.00000\ _₽_-;\-* #,##0.00000\ _₽_-;_-* &quot;-&quot;?????\ _₽_-;_-@_-"/>
    <numFmt numFmtId="171" formatCode="0.00000"/>
    <numFmt numFmtId="172" formatCode="0.000"/>
    <numFmt numFmtId="173" formatCode="0.0000"/>
  </numFmts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4" fontId="1" fillId="0" borderId="0" xfId="0" applyNumberFormat="1" applyFont="1"/>
    <xf numFmtId="169" fontId="1" fillId="0" borderId="0" xfId="0" applyNumberFormat="1" applyFont="1"/>
    <xf numFmtId="0" fontId="1" fillId="0" borderId="9" xfId="0" applyFont="1" applyBorder="1"/>
    <xf numFmtId="0" fontId="1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 vertical="center" wrapText="1"/>
    </xf>
    <xf numFmtId="170" fontId="6" fillId="0" borderId="0" xfId="0" applyNumberFormat="1" applyFont="1"/>
    <xf numFmtId="0" fontId="6" fillId="0" borderId="0" xfId="0" applyFont="1"/>
    <xf numFmtId="4" fontId="6" fillId="0" borderId="0" xfId="0" applyNumberFormat="1" applyFont="1"/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textRotation="90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0" xfId="0" applyFont="1" applyFill="1"/>
    <xf numFmtId="0" fontId="2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171" fontId="4" fillId="0" borderId="1" xfId="0" applyNumberFormat="1" applyFont="1" applyFill="1" applyBorder="1"/>
    <xf numFmtId="167" fontId="4" fillId="0" borderId="1" xfId="0" applyNumberFormat="1" applyFont="1" applyFill="1" applyBorder="1"/>
    <xf numFmtId="172" fontId="4" fillId="0" borderId="1" xfId="0" applyNumberFormat="1" applyFont="1" applyFill="1" applyBorder="1"/>
    <xf numFmtId="2" fontId="4" fillId="0" borderId="1" xfId="0" applyNumberFormat="1" applyFont="1" applyFill="1" applyBorder="1"/>
    <xf numFmtId="168" fontId="4" fillId="0" borderId="1" xfId="0" applyNumberFormat="1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>
      <alignment horizontal="center" vertical="center"/>
    </xf>
    <xf numFmtId="169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68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/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1" fontId="2" fillId="0" borderId="1" xfId="0" applyNumberFormat="1" applyFont="1" applyFill="1" applyBorder="1" applyAlignment="1">
      <alignment horizontal="left" vertical="center" wrapText="1"/>
    </xf>
    <xf numFmtId="173" fontId="4" fillId="0" borderId="1" xfId="0" applyNumberFormat="1" applyFont="1" applyFill="1" applyBorder="1" applyAlignment="1">
      <alignment horizontal="center" vertical="center"/>
    </xf>
    <xf numFmtId="172" fontId="4" fillId="0" borderId="1" xfId="0" applyNumberFormat="1" applyFont="1" applyFill="1" applyBorder="1" applyAlignment="1">
      <alignment horizontal="center" vertical="center"/>
    </xf>
    <xf numFmtId="171" fontId="2" fillId="0" borderId="5" xfId="0" applyNumberFormat="1" applyFont="1" applyFill="1" applyBorder="1" applyAlignment="1">
      <alignment horizontal="center" vertical="center" wrapText="1"/>
    </xf>
    <xf numFmtId="171" fontId="2" fillId="0" borderId="6" xfId="0" applyNumberFormat="1" applyFont="1" applyFill="1" applyBorder="1" applyAlignment="1">
      <alignment horizontal="center" vertical="center" wrapText="1"/>
    </xf>
    <xf numFmtId="171" fontId="2" fillId="0" borderId="7" xfId="0" applyNumberFormat="1" applyFont="1" applyFill="1" applyBorder="1" applyAlignment="1">
      <alignment horizontal="center" vertical="center" wrapText="1"/>
    </xf>
    <xf numFmtId="171" fontId="2" fillId="0" borderId="2" xfId="0" applyNumberFormat="1" applyFont="1" applyFill="1" applyBorder="1" applyAlignment="1">
      <alignment horizontal="center" wrapText="1"/>
    </xf>
    <xf numFmtId="171" fontId="2" fillId="0" borderId="3" xfId="0" applyNumberFormat="1" applyFont="1" applyFill="1" applyBorder="1" applyAlignment="1">
      <alignment horizontal="center" wrapText="1"/>
    </xf>
    <xf numFmtId="171" fontId="2" fillId="0" borderId="4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center" wrapText="1"/>
    </xf>
    <xf numFmtId="170" fontId="4" fillId="0" borderId="1" xfId="0" applyNumberFormat="1" applyFont="1" applyFill="1" applyBorder="1" applyAlignment="1">
      <alignment horizontal="left"/>
    </xf>
    <xf numFmtId="169" fontId="4" fillId="0" borderId="1" xfId="0" applyNumberFormat="1" applyFont="1" applyFill="1" applyBorder="1"/>
    <xf numFmtId="170" fontId="4" fillId="0" borderId="1" xfId="0" applyNumberFormat="1" applyFont="1" applyFill="1" applyBorder="1"/>
    <xf numFmtId="170" fontId="4" fillId="0" borderId="1" xfId="0" applyNumberFormat="1" applyFont="1" applyFill="1" applyBorder="1" applyAlignment="1">
      <alignment horizontal="justify"/>
    </xf>
    <xf numFmtId="0" fontId="2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/>
    <xf numFmtId="168" fontId="4" fillId="0" borderId="1" xfId="0" applyNumberFormat="1" applyFont="1" applyFill="1" applyBorder="1"/>
    <xf numFmtId="0" fontId="2" fillId="0" borderId="0" xfId="0" applyFont="1" applyFill="1" applyAlignment="1">
      <alignment horizontal="left" vertical="center"/>
    </xf>
    <xf numFmtId="170" fontId="4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170" fontId="4" fillId="0" borderId="2" xfId="0" applyNumberFormat="1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169" fontId="4" fillId="0" borderId="1" xfId="0" applyNumberFormat="1" applyFont="1" applyFill="1" applyBorder="1" applyAlignment="1">
      <alignment vertical="center"/>
    </xf>
    <xf numFmtId="169" fontId="2" fillId="0" borderId="1" xfId="0" applyNumberFormat="1" applyFont="1" applyFill="1" applyBorder="1" applyAlignment="1">
      <alignment horizontal="center" vertical="center"/>
    </xf>
    <xf numFmtId="169" fontId="2" fillId="0" borderId="1" xfId="0" applyNumberFormat="1" applyFont="1" applyFill="1" applyBorder="1"/>
    <xf numFmtId="169" fontId="2" fillId="0" borderId="1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top" wrapText="1"/>
    </xf>
    <xf numFmtId="165" fontId="5" fillId="0" borderId="1" xfId="0" applyNumberFormat="1" applyFont="1" applyFill="1" applyBorder="1" applyAlignment="1">
      <alignment vertical="center" wrapText="1"/>
    </xf>
    <xf numFmtId="170" fontId="2" fillId="0" borderId="1" xfId="0" applyNumberFormat="1" applyFont="1" applyFill="1" applyBorder="1" applyAlignment="1">
      <alignment vertical="center"/>
    </xf>
    <xf numFmtId="170" fontId="2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/>
    <xf numFmtId="169" fontId="2" fillId="0" borderId="0" xfId="0" applyNumberFormat="1" applyFont="1" applyFill="1"/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center" wrapText="1"/>
    </xf>
    <xf numFmtId="171" fontId="4" fillId="0" borderId="1" xfId="0" applyNumberFormat="1" applyFont="1" applyFill="1" applyBorder="1" applyAlignment="1">
      <alignment vertical="center"/>
    </xf>
    <xf numFmtId="172" fontId="4" fillId="0" borderId="1" xfId="0" applyNumberFormat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166" fontId="4" fillId="0" borderId="1" xfId="0" applyNumberFormat="1" applyFont="1" applyFill="1" applyBorder="1" applyAlignment="1">
      <alignment vertical="center"/>
    </xf>
    <xf numFmtId="171" fontId="2" fillId="0" borderId="1" xfId="0" applyNumberFormat="1" applyFont="1" applyFill="1" applyBorder="1" applyAlignment="1">
      <alignment horizontal="left" vertical="center" wrapText="1"/>
    </xf>
    <xf numFmtId="171" fontId="2" fillId="0" borderId="1" xfId="0" applyNumberFormat="1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left" wrapText="1"/>
    </xf>
    <xf numFmtId="170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left" vertical="center" wrapText="1"/>
    </xf>
    <xf numFmtId="165" fontId="7" fillId="0" borderId="4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23"/>
  <sheetViews>
    <sheetView tabSelected="1" topLeftCell="A111" zoomScale="60" zoomScaleNormal="60" workbookViewId="0">
      <selection activeCell="B114" sqref="B114"/>
    </sheetView>
  </sheetViews>
  <sheetFormatPr defaultColWidth="9.140625" defaultRowHeight="12.75" x14ac:dyDescent="0.2"/>
  <cols>
    <col min="1" max="1" width="33.42578125" style="1" customWidth="1"/>
    <col min="2" max="2" width="11.7109375" style="1" customWidth="1"/>
    <col min="3" max="3" width="20.85546875" style="1" customWidth="1"/>
    <col min="4" max="4" width="14.42578125" style="1" customWidth="1"/>
    <col min="5" max="5" width="13.7109375" style="1" customWidth="1"/>
    <col min="6" max="6" width="19" style="1" customWidth="1"/>
    <col min="7" max="7" width="15.140625" style="1" customWidth="1"/>
    <col min="8" max="8" width="18.7109375" style="1" customWidth="1"/>
    <col min="9" max="9" width="20" style="1" customWidth="1"/>
    <col min="10" max="10" width="15.42578125" style="1" customWidth="1"/>
    <col min="11" max="11" width="15" style="1" customWidth="1"/>
    <col min="12" max="12" width="16" style="1" customWidth="1"/>
    <col min="13" max="13" width="15.42578125" style="1" customWidth="1"/>
    <col min="14" max="14" width="13.5703125" style="1" customWidth="1"/>
    <col min="15" max="15" width="18.7109375" style="1" customWidth="1"/>
    <col min="16" max="16" width="9.140625" style="1"/>
    <col min="17" max="17" width="4.140625" style="1" customWidth="1"/>
    <col min="18" max="18" width="2.85546875" style="1" customWidth="1"/>
    <col min="19" max="19" width="2.140625" style="1" customWidth="1"/>
    <col min="20" max="16384" width="9.140625" style="1"/>
  </cols>
  <sheetData>
    <row r="3" spans="1:15" ht="15" x14ac:dyDescent="0.25">
      <c r="I3" s="10"/>
      <c r="J3" s="11"/>
      <c r="K3" s="11"/>
      <c r="L3" s="11"/>
      <c r="M3" s="11"/>
      <c r="N3" s="11"/>
      <c r="O3" s="11"/>
    </row>
    <row r="4" spans="1:15" ht="15" x14ac:dyDescent="0.25">
      <c r="I4" s="10"/>
      <c r="J4" s="11"/>
      <c r="K4" s="11"/>
      <c r="L4" s="11"/>
      <c r="M4" s="11"/>
      <c r="N4" s="11"/>
      <c r="O4" s="11"/>
    </row>
    <row r="5" spans="1:15" ht="15" x14ac:dyDescent="0.25">
      <c r="I5" s="10"/>
      <c r="J5" s="11"/>
      <c r="K5" s="11"/>
      <c r="L5" s="11"/>
      <c r="M5" s="11"/>
      <c r="N5" s="11"/>
      <c r="O5" s="11"/>
    </row>
    <row r="6" spans="1:15" ht="11.25" customHeight="1" x14ac:dyDescent="0.25">
      <c r="I6" s="10"/>
      <c r="J6" s="11"/>
      <c r="K6" s="11"/>
      <c r="L6" s="11"/>
      <c r="M6" s="11"/>
      <c r="N6" s="11"/>
      <c r="O6" s="11"/>
    </row>
    <row r="7" spans="1:15" ht="15" hidden="1" x14ac:dyDescent="0.25">
      <c r="I7" s="10"/>
      <c r="J7" s="11"/>
      <c r="K7" s="11"/>
      <c r="L7" s="11"/>
      <c r="M7" s="11"/>
      <c r="N7" s="11"/>
      <c r="O7" s="11"/>
    </row>
    <row r="8" spans="1:15" hidden="1" x14ac:dyDescent="0.2">
      <c r="I8" s="17" t="s">
        <v>47</v>
      </c>
      <c r="J8" s="17"/>
      <c r="K8" s="17"/>
      <c r="L8" s="17"/>
      <c r="M8" s="17"/>
      <c r="N8" s="17"/>
      <c r="O8" s="17"/>
    </row>
    <row r="9" spans="1:15" ht="50.25" customHeight="1" x14ac:dyDescent="0.2">
      <c r="H9" s="6"/>
      <c r="I9" s="17"/>
      <c r="J9" s="17"/>
      <c r="K9" s="17"/>
      <c r="L9" s="17"/>
      <c r="M9" s="17"/>
      <c r="N9" s="17"/>
      <c r="O9" s="17"/>
    </row>
    <row r="10" spans="1:15" x14ac:dyDescent="0.2">
      <c r="A10" s="18" t="s">
        <v>6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5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x14ac:dyDescent="0.2">
      <c r="A12" s="19" t="s">
        <v>0</v>
      </c>
      <c r="B12" s="19" t="s">
        <v>1</v>
      </c>
      <c r="C12" s="20" t="s">
        <v>2</v>
      </c>
      <c r="D12" s="21"/>
      <c r="E12" s="21"/>
      <c r="F12" s="21"/>
      <c r="G12" s="21"/>
      <c r="H12" s="21"/>
      <c r="I12" s="21"/>
      <c r="J12" s="21"/>
      <c r="K12" s="21"/>
      <c r="L12" s="21"/>
      <c r="M12" s="22"/>
      <c r="N12" s="9"/>
      <c r="O12" s="19" t="s">
        <v>3</v>
      </c>
    </row>
    <row r="13" spans="1:15" x14ac:dyDescent="0.2">
      <c r="A13" s="19"/>
      <c r="B13" s="19"/>
      <c r="C13" s="23" t="s">
        <v>4</v>
      </c>
      <c r="D13" s="20" t="s">
        <v>5</v>
      </c>
      <c r="E13" s="21"/>
      <c r="F13" s="21"/>
      <c r="G13" s="21"/>
      <c r="H13" s="21"/>
      <c r="I13" s="21"/>
      <c r="J13" s="21"/>
      <c r="K13" s="21"/>
      <c r="L13" s="21"/>
      <c r="M13" s="22"/>
      <c r="N13" s="9"/>
      <c r="O13" s="19"/>
    </row>
    <row r="14" spans="1:15" ht="54" customHeight="1" x14ac:dyDescent="0.2">
      <c r="A14" s="19"/>
      <c r="B14" s="19"/>
      <c r="C14" s="23"/>
      <c r="D14" s="2">
        <v>2014</v>
      </c>
      <c r="E14" s="2">
        <v>2015</v>
      </c>
      <c r="F14" s="2">
        <v>2016</v>
      </c>
      <c r="G14" s="2">
        <v>2017</v>
      </c>
      <c r="H14" s="2">
        <v>2018</v>
      </c>
      <c r="I14" s="2">
        <v>2019</v>
      </c>
      <c r="J14" s="2">
        <v>2020</v>
      </c>
      <c r="K14" s="8">
        <v>2021</v>
      </c>
      <c r="L14" s="7">
        <v>2022</v>
      </c>
      <c r="M14" s="2">
        <v>2023</v>
      </c>
      <c r="N14" s="2">
        <v>2024</v>
      </c>
      <c r="O14" s="19"/>
    </row>
    <row r="15" spans="1:15" x14ac:dyDescent="0.2">
      <c r="A15" s="2">
        <v>1</v>
      </c>
      <c r="B15" s="2">
        <v>2</v>
      </c>
      <c r="C15" s="2">
        <v>3</v>
      </c>
      <c r="D15" s="2">
        <v>4</v>
      </c>
      <c r="E15" s="2">
        <v>5</v>
      </c>
      <c r="F15" s="2">
        <v>6</v>
      </c>
      <c r="G15" s="2">
        <v>7</v>
      </c>
      <c r="H15" s="2">
        <v>8</v>
      </c>
      <c r="I15" s="2">
        <v>9</v>
      </c>
      <c r="J15" s="2">
        <v>10</v>
      </c>
      <c r="K15" s="8">
        <v>11</v>
      </c>
      <c r="L15" s="7">
        <v>12</v>
      </c>
      <c r="M15" s="2">
        <v>13</v>
      </c>
      <c r="N15" s="2">
        <v>14</v>
      </c>
      <c r="O15" s="2">
        <v>15</v>
      </c>
    </row>
    <row r="16" spans="1:15" s="27" customFormat="1" ht="12.75" customHeight="1" x14ac:dyDescent="0.2">
      <c r="A16" s="24" t="s">
        <v>45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6"/>
    </row>
    <row r="17" spans="1:15" x14ac:dyDescent="0.2">
      <c r="A17" s="20" t="s">
        <v>7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2"/>
    </row>
    <row r="18" spans="1:15" ht="90.75" customHeight="1" x14ac:dyDescent="0.2">
      <c r="A18" s="28" t="s">
        <v>8</v>
      </c>
      <c r="B18" s="29" t="s">
        <v>42</v>
      </c>
      <c r="C18" s="30" t="s">
        <v>46</v>
      </c>
      <c r="D18" s="30" t="s">
        <v>46</v>
      </c>
      <c r="E18" s="30" t="s">
        <v>46</v>
      </c>
      <c r="F18" s="30" t="s">
        <v>46</v>
      </c>
      <c r="G18" s="30" t="s">
        <v>46</v>
      </c>
      <c r="H18" s="30" t="s">
        <v>46</v>
      </c>
      <c r="I18" s="30" t="s">
        <v>46</v>
      </c>
      <c r="J18" s="30" t="s">
        <v>46</v>
      </c>
      <c r="K18" s="30" t="s">
        <v>46</v>
      </c>
      <c r="L18" s="30" t="s">
        <v>46</v>
      </c>
      <c r="M18" s="30" t="s">
        <v>46</v>
      </c>
      <c r="N18" s="30" t="s">
        <v>46</v>
      </c>
      <c r="O18" s="31" t="s">
        <v>10</v>
      </c>
    </row>
    <row r="19" spans="1:15" ht="62.45" customHeight="1" x14ac:dyDescent="0.2">
      <c r="A19" s="28" t="s">
        <v>9</v>
      </c>
      <c r="B19" s="29" t="s">
        <v>42</v>
      </c>
      <c r="C19" s="30" t="s">
        <v>46</v>
      </c>
      <c r="D19" s="30" t="s">
        <v>46</v>
      </c>
      <c r="E19" s="30" t="s">
        <v>46</v>
      </c>
      <c r="F19" s="30" t="s">
        <v>46</v>
      </c>
      <c r="G19" s="30" t="s">
        <v>46</v>
      </c>
      <c r="H19" s="30" t="s">
        <v>46</v>
      </c>
      <c r="I19" s="30" t="s">
        <v>46</v>
      </c>
      <c r="J19" s="30" t="s">
        <v>46</v>
      </c>
      <c r="K19" s="30" t="s">
        <v>46</v>
      </c>
      <c r="L19" s="30" t="s">
        <v>46</v>
      </c>
      <c r="M19" s="30" t="s">
        <v>46</v>
      </c>
      <c r="N19" s="30" t="s">
        <v>46</v>
      </c>
      <c r="O19" s="32"/>
    </row>
    <row r="20" spans="1:15" x14ac:dyDescent="0.2">
      <c r="A20" s="33" t="s">
        <v>11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5"/>
    </row>
    <row r="21" spans="1:15" ht="42" customHeight="1" x14ac:dyDescent="0.2">
      <c r="A21" s="28" t="s">
        <v>12</v>
      </c>
      <c r="B21" s="29" t="s">
        <v>42</v>
      </c>
      <c r="C21" s="30" t="s">
        <v>46</v>
      </c>
      <c r="D21" s="30" t="s">
        <v>46</v>
      </c>
      <c r="E21" s="30" t="s">
        <v>46</v>
      </c>
      <c r="F21" s="30" t="s">
        <v>46</v>
      </c>
      <c r="G21" s="30" t="s">
        <v>46</v>
      </c>
      <c r="H21" s="30" t="s">
        <v>46</v>
      </c>
      <c r="I21" s="30" t="s">
        <v>46</v>
      </c>
      <c r="J21" s="30" t="s">
        <v>46</v>
      </c>
      <c r="K21" s="30" t="s">
        <v>46</v>
      </c>
      <c r="L21" s="30" t="s">
        <v>46</v>
      </c>
      <c r="M21" s="30" t="s">
        <v>46</v>
      </c>
      <c r="N21" s="30" t="s">
        <v>46</v>
      </c>
      <c r="O21" s="31" t="s">
        <v>13</v>
      </c>
    </row>
    <row r="22" spans="1:15" ht="84" customHeight="1" x14ac:dyDescent="0.2">
      <c r="A22" s="36" t="s">
        <v>14</v>
      </c>
      <c r="B22" s="29" t="s">
        <v>42</v>
      </c>
      <c r="C22" s="30" t="s">
        <v>46</v>
      </c>
      <c r="D22" s="30" t="s">
        <v>46</v>
      </c>
      <c r="E22" s="30" t="s">
        <v>46</v>
      </c>
      <c r="F22" s="30" t="s">
        <v>46</v>
      </c>
      <c r="G22" s="30" t="s">
        <v>46</v>
      </c>
      <c r="H22" s="30" t="s">
        <v>46</v>
      </c>
      <c r="I22" s="30" t="s">
        <v>46</v>
      </c>
      <c r="J22" s="30" t="s">
        <v>46</v>
      </c>
      <c r="K22" s="30" t="s">
        <v>46</v>
      </c>
      <c r="L22" s="30" t="s">
        <v>46</v>
      </c>
      <c r="M22" s="30" t="s">
        <v>46</v>
      </c>
      <c r="N22" s="30" t="s">
        <v>46</v>
      </c>
      <c r="O22" s="32"/>
    </row>
    <row r="23" spans="1:15" ht="54.75" customHeight="1" x14ac:dyDescent="0.2">
      <c r="A23" s="36" t="s">
        <v>50</v>
      </c>
      <c r="B23" s="29" t="s">
        <v>42</v>
      </c>
      <c r="C23" s="30" t="s">
        <v>46</v>
      </c>
      <c r="D23" s="30" t="s">
        <v>46</v>
      </c>
      <c r="E23" s="30" t="s">
        <v>46</v>
      </c>
      <c r="F23" s="30" t="s">
        <v>46</v>
      </c>
      <c r="G23" s="30" t="s">
        <v>46</v>
      </c>
      <c r="H23" s="30" t="s">
        <v>46</v>
      </c>
      <c r="I23" s="30" t="s">
        <v>46</v>
      </c>
      <c r="J23" s="30" t="s">
        <v>46</v>
      </c>
      <c r="K23" s="30" t="s">
        <v>46</v>
      </c>
      <c r="L23" s="30" t="s">
        <v>46</v>
      </c>
      <c r="M23" s="30" t="s">
        <v>46</v>
      </c>
      <c r="N23" s="30" t="s">
        <v>46</v>
      </c>
      <c r="O23" s="37" t="s">
        <v>15</v>
      </c>
    </row>
    <row r="24" spans="1:15" ht="12.75" customHeight="1" x14ac:dyDescent="0.2">
      <c r="A24" s="33" t="s">
        <v>16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5"/>
    </row>
    <row r="25" spans="1:15" ht="24" customHeight="1" x14ac:dyDescent="0.25">
      <c r="A25" s="38" t="s">
        <v>44</v>
      </c>
      <c r="B25" s="39" t="s">
        <v>17</v>
      </c>
      <c r="C25" s="40">
        <f>SUM(D25:N25)</f>
        <v>68222.408620000002</v>
      </c>
      <c r="D25" s="41">
        <f t="shared" ref="D25:J25" si="0">D30+D60+D61+D62+D63</f>
        <v>14578.866999999998</v>
      </c>
      <c r="E25" s="42">
        <f t="shared" si="0"/>
        <v>2590.6570000000002</v>
      </c>
      <c r="F25" s="40">
        <f t="shared" si="0"/>
        <v>2997.0039999999999</v>
      </c>
      <c r="G25" s="43">
        <f t="shared" si="0"/>
        <v>9016.9</v>
      </c>
      <c r="H25" s="41">
        <f t="shared" si="0"/>
        <v>1492.6</v>
      </c>
      <c r="I25" s="40">
        <f t="shared" si="0"/>
        <v>13142.342219999999</v>
      </c>
      <c r="J25" s="44">
        <f t="shared" si="0"/>
        <v>80.583399999999997</v>
      </c>
      <c r="K25" s="45">
        <f>K30+K61+K62+K63+K60</f>
        <v>1709.1999999999998</v>
      </c>
      <c r="L25" s="46">
        <f>L30+L61+L62+L63+L60</f>
        <v>14214.255000000001</v>
      </c>
      <c r="M25" s="47">
        <f>M30+M61+M62+M63+M60</f>
        <v>4199.9999999999945</v>
      </c>
      <c r="N25" s="47">
        <f>N30+N61+N62+N63+N60</f>
        <v>4200</v>
      </c>
      <c r="O25" s="48"/>
    </row>
    <row r="26" spans="1:15" ht="25.5" x14ac:dyDescent="0.25">
      <c r="A26" s="49"/>
      <c r="B26" s="50" t="s">
        <v>18</v>
      </c>
      <c r="C26" s="40">
        <f>SUM(D26:N26)</f>
        <v>535940.77698999993</v>
      </c>
      <c r="D26" s="42">
        <f>D31</f>
        <v>0</v>
      </c>
      <c r="E26" s="42">
        <f t="shared" ref="E26:L27" si="1">E31</f>
        <v>0</v>
      </c>
      <c r="F26" s="40">
        <f t="shared" si="1"/>
        <v>65026.326990000001</v>
      </c>
      <c r="G26" s="43">
        <f t="shared" si="1"/>
        <v>24082.67</v>
      </c>
      <c r="H26" s="51">
        <f t="shared" si="1"/>
        <v>79132.669999999984</v>
      </c>
      <c r="I26" s="40">
        <f t="shared" si="1"/>
        <v>0</v>
      </c>
      <c r="J26" s="44">
        <f t="shared" si="1"/>
        <v>80502.8</v>
      </c>
      <c r="K26" s="45">
        <f>K31</f>
        <v>114966.40999999999</v>
      </c>
      <c r="L26" s="46">
        <f>L31</f>
        <v>6000</v>
      </c>
      <c r="M26" s="47">
        <f t="shared" ref="M26:N27" si="2">M31</f>
        <v>166229.9</v>
      </c>
      <c r="N26" s="47">
        <f t="shared" si="2"/>
        <v>0</v>
      </c>
      <c r="O26" s="52"/>
    </row>
    <row r="27" spans="1:15" ht="25.5" x14ac:dyDescent="0.25">
      <c r="A27" s="49"/>
      <c r="B27" s="50" t="s">
        <v>19</v>
      </c>
      <c r="C27" s="40">
        <f>SUM(D27:L27)</f>
        <v>340074.42768000002</v>
      </c>
      <c r="D27" s="42">
        <f>D32</f>
        <v>0</v>
      </c>
      <c r="E27" s="42">
        <f t="shared" si="1"/>
        <v>0</v>
      </c>
      <c r="F27" s="40">
        <f t="shared" si="1"/>
        <v>340074.42768000002</v>
      </c>
      <c r="G27" s="43">
        <f t="shared" si="1"/>
        <v>0</v>
      </c>
      <c r="H27" s="51">
        <f t="shared" si="1"/>
        <v>0</v>
      </c>
      <c r="I27" s="40">
        <f t="shared" si="1"/>
        <v>0</v>
      </c>
      <c r="J27" s="44">
        <f t="shared" si="1"/>
        <v>0</v>
      </c>
      <c r="K27" s="45">
        <f>K32</f>
        <v>0</v>
      </c>
      <c r="L27" s="46">
        <f t="shared" si="1"/>
        <v>0</v>
      </c>
      <c r="M27" s="47">
        <f t="shared" si="2"/>
        <v>0</v>
      </c>
      <c r="N27" s="47">
        <f t="shared" si="2"/>
        <v>0</v>
      </c>
      <c r="O27" s="52"/>
    </row>
    <row r="28" spans="1:15" ht="27.6" customHeight="1" x14ac:dyDescent="0.2">
      <c r="A28" s="53"/>
      <c r="B28" s="76" t="s">
        <v>20</v>
      </c>
      <c r="C28" s="95">
        <f>SUM(D28:N28)</f>
        <v>944237.61329000001</v>
      </c>
      <c r="D28" s="96">
        <f>D25+D26+D27</f>
        <v>14578.866999999998</v>
      </c>
      <c r="E28" s="96">
        <f t="shared" ref="E28:N28" si="3">E25+E26+E27</f>
        <v>2590.6570000000002</v>
      </c>
      <c r="F28" s="95">
        <f t="shared" si="3"/>
        <v>408097.75867000001</v>
      </c>
      <c r="G28" s="97">
        <f t="shared" si="3"/>
        <v>33099.57</v>
      </c>
      <c r="H28" s="98">
        <f t="shared" si="3"/>
        <v>80625.26999999999</v>
      </c>
      <c r="I28" s="95">
        <f t="shared" si="3"/>
        <v>13142.342219999999</v>
      </c>
      <c r="J28" s="44">
        <f t="shared" si="3"/>
        <v>80583.383400000006</v>
      </c>
      <c r="K28" s="45">
        <f>K25+K26+K27</f>
        <v>116675.60999999999</v>
      </c>
      <c r="L28" s="46">
        <f>L25+L26+L27</f>
        <v>20214.255000000001</v>
      </c>
      <c r="M28" s="47">
        <f>M25+M26+M27</f>
        <v>170429.9</v>
      </c>
      <c r="N28" s="47">
        <f t="shared" si="3"/>
        <v>4200</v>
      </c>
      <c r="O28" s="32"/>
    </row>
    <row r="29" spans="1:15" x14ac:dyDescent="0.2">
      <c r="A29" s="54" t="s">
        <v>21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6"/>
    </row>
    <row r="30" spans="1:15" ht="25.5" x14ac:dyDescent="0.25">
      <c r="A30" s="99" t="s">
        <v>43</v>
      </c>
      <c r="B30" s="57" t="s">
        <v>17</v>
      </c>
      <c r="C30" s="40">
        <f>SUM(D30:N30)</f>
        <v>17634.760399999988</v>
      </c>
      <c r="D30" s="42">
        <f>D35+D36+D42+D44</f>
        <v>14378.866999999998</v>
      </c>
      <c r="E30" s="42">
        <f>E36+E44</f>
        <v>2233.71</v>
      </c>
      <c r="F30" s="40">
        <f>F35+F36+F42+F44</f>
        <v>0</v>
      </c>
      <c r="G30" s="43">
        <f>G35+G36+G42+G44</f>
        <v>554</v>
      </c>
      <c r="H30" s="40">
        <f>H35+H36+H42+H44+H63+H60+H61</f>
        <v>100</v>
      </c>
      <c r="I30" s="40">
        <f>I35+I36+I42+I44</f>
        <v>0</v>
      </c>
      <c r="J30" s="58">
        <f>J35+J36+J42+J44+J63+J60+J61</f>
        <v>80.583399999999997</v>
      </c>
      <c r="K30" s="47">
        <f>K35+K36+K42+K44</f>
        <v>115.1</v>
      </c>
      <c r="L30" s="59">
        <f>L35+L36+L42+L44</f>
        <v>6.1</v>
      </c>
      <c r="M30" s="47">
        <f>M35+M36+M42+M44</f>
        <v>166.39999999999418</v>
      </c>
      <c r="N30" s="47">
        <f>N35+N36+N42+N44</f>
        <v>0</v>
      </c>
      <c r="O30" s="60"/>
    </row>
    <row r="31" spans="1:15" ht="25.5" x14ac:dyDescent="0.25">
      <c r="A31" s="99"/>
      <c r="B31" s="57" t="s">
        <v>18</v>
      </c>
      <c r="C31" s="40">
        <f>SUM(D31:N31)</f>
        <v>535940.77698999993</v>
      </c>
      <c r="D31" s="42">
        <f t="shared" ref="D31:J31" si="4">D37+D39+D41+D43</f>
        <v>0</v>
      </c>
      <c r="E31" s="42">
        <f t="shared" si="4"/>
        <v>0</v>
      </c>
      <c r="F31" s="40">
        <f t="shared" si="4"/>
        <v>65026.326990000001</v>
      </c>
      <c r="G31" s="43">
        <f t="shared" si="4"/>
        <v>24082.67</v>
      </c>
      <c r="H31" s="40">
        <f t="shared" si="4"/>
        <v>79132.669999999984</v>
      </c>
      <c r="I31" s="40">
        <f t="shared" si="4"/>
        <v>0</v>
      </c>
      <c r="J31" s="58">
        <f t="shared" si="4"/>
        <v>80502.8</v>
      </c>
      <c r="K31" s="47">
        <f>K37+K39+K41+K43</f>
        <v>114966.40999999999</v>
      </c>
      <c r="L31" s="59">
        <f t="shared" ref="L31:N31" si="5">L37+L39+L41+L43</f>
        <v>6000</v>
      </c>
      <c r="M31" s="47">
        <f t="shared" si="5"/>
        <v>166229.9</v>
      </c>
      <c r="N31" s="47">
        <f t="shared" si="5"/>
        <v>0</v>
      </c>
      <c r="O31" s="61"/>
    </row>
    <row r="32" spans="1:15" ht="25.5" x14ac:dyDescent="0.25">
      <c r="A32" s="99"/>
      <c r="B32" s="57" t="s">
        <v>19</v>
      </c>
      <c r="C32" s="40">
        <f>SUM(D32:N32)</f>
        <v>340074.42768000002</v>
      </c>
      <c r="D32" s="42">
        <f>D38+D40</f>
        <v>0</v>
      </c>
      <c r="E32" s="42">
        <f t="shared" ref="E32:J32" si="6">E38+E40</f>
        <v>0</v>
      </c>
      <c r="F32" s="40">
        <f>F38+F40</f>
        <v>340074.42768000002</v>
      </c>
      <c r="G32" s="43">
        <f t="shared" si="6"/>
        <v>0</v>
      </c>
      <c r="H32" s="40">
        <f t="shared" si="6"/>
        <v>0</v>
      </c>
      <c r="I32" s="40">
        <f t="shared" si="6"/>
        <v>0</v>
      </c>
      <c r="J32" s="58">
        <f t="shared" si="6"/>
        <v>0</v>
      </c>
      <c r="K32" s="47">
        <f>0</f>
        <v>0</v>
      </c>
      <c r="L32" s="59">
        <f>0</f>
        <v>0</v>
      </c>
      <c r="M32" s="47">
        <f t="shared" ref="M32:N32" si="7">M38+M40</f>
        <v>0</v>
      </c>
      <c r="N32" s="47">
        <f t="shared" si="7"/>
        <v>0</v>
      </c>
      <c r="O32" s="61"/>
    </row>
    <row r="33" spans="1:19" ht="23.1" customHeight="1" x14ac:dyDescent="0.2">
      <c r="A33" s="99"/>
      <c r="B33" s="100" t="s">
        <v>20</v>
      </c>
      <c r="C33" s="95">
        <f>SUM(D33:N33)</f>
        <v>893649.96507000015</v>
      </c>
      <c r="D33" s="96">
        <f>SUM(D30:D32)</f>
        <v>14378.866999999998</v>
      </c>
      <c r="E33" s="96">
        <f t="shared" ref="E33:J33" si="8">SUM(E30:E32)</f>
        <v>2233.71</v>
      </c>
      <c r="F33" s="95">
        <f t="shared" si="8"/>
        <v>405100.75467000005</v>
      </c>
      <c r="G33" s="97">
        <f t="shared" si="8"/>
        <v>24636.67</v>
      </c>
      <c r="H33" s="95">
        <f>SUM(H30:H32)</f>
        <v>79232.669999999984</v>
      </c>
      <c r="I33" s="95">
        <f t="shared" si="8"/>
        <v>0</v>
      </c>
      <c r="J33" s="58">
        <f t="shared" si="8"/>
        <v>80583.383400000006</v>
      </c>
      <c r="K33" s="47">
        <f>SUM(K30:K32)</f>
        <v>115081.51</v>
      </c>
      <c r="L33" s="59">
        <f>SUM(L30:L32)</f>
        <v>6006.1</v>
      </c>
      <c r="M33" s="47">
        <f t="shared" ref="M33:N33" si="9">SUM(M30:M32)</f>
        <v>166396.29999999999</v>
      </c>
      <c r="N33" s="47">
        <f t="shared" si="9"/>
        <v>0</v>
      </c>
      <c r="O33" s="62"/>
    </row>
    <row r="34" spans="1:19" x14ac:dyDescent="0.2">
      <c r="A34" s="63" t="s">
        <v>21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5"/>
    </row>
    <row r="35" spans="1:19" ht="38.25" customHeight="1" x14ac:dyDescent="0.25">
      <c r="A35" s="28" t="s">
        <v>22</v>
      </c>
      <c r="B35" s="66" t="s">
        <v>17</v>
      </c>
      <c r="C35" s="67">
        <f>SUM(D35:L35)</f>
        <v>9061.9</v>
      </c>
      <c r="D35" s="68">
        <v>9061.9</v>
      </c>
      <c r="E35" s="68">
        <v>0</v>
      </c>
      <c r="F35" s="69">
        <v>0</v>
      </c>
      <c r="G35" s="69">
        <v>0</v>
      </c>
      <c r="H35" s="69">
        <v>0</v>
      </c>
      <c r="I35" s="69">
        <v>0</v>
      </c>
      <c r="J35" s="69">
        <v>0</v>
      </c>
      <c r="K35" s="69">
        <v>0</v>
      </c>
      <c r="L35" s="69">
        <v>0</v>
      </c>
      <c r="M35" s="69">
        <v>0</v>
      </c>
      <c r="N35" s="69">
        <v>0</v>
      </c>
      <c r="O35" s="31" t="s">
        <v>24</v>
      </c>
    </row>
    <row r="36" spans="1:19" ht="34.5" customHeight="1" x14ac:dyDescent="0.25">
      <c r="A36" s="28" t="s">
        <v>23</v>
      </c>
      <c r="B36" s="66" t="s">
        <v>17</v>
      </c>
      <c r="C36" s="67">
        <f t="shared" ref="C36:C62" si="10">SUM(D36:L36)</f>
        <v>7550.6769999999997</v>
      </c>
      <c r="D36" s="68">
        <v>5316.9669999999996</v>
      </c>
      <c r="E36" s="68">
        <v>2233.71</v>
      </c>
      <c r="F36" s="69">
        <v>0</v>
      </c>
      <c r="G36" s="69">
        <v>0</v>
      </c>
      <c r="H36" s="69">
        <v>0</v>
      </c>
      <c r="I36" s="69">
        <v>0</v>
      </c>
      <c r="J36" s="69">
        <v>0</v>
      </c>
      <c r="K36" s="69">
        <v>0</v>
      </c>
      <c r="L36" s="69">
        <v>0</v>
      </c>
      <c r="M36" s="69">
        <v>0</v>
      </c>
      <c r="N36" s="69">
        <v>0</v>
      </c>
      <c r="O36" s="32"/>
    </row>
    <row r="37" spans="1:19" ht="36" customHeight="1" x14ac:dyDescent="0.25">
      <c r="A37" s="38" t="s">
        <v>75</v>
      </c>
      <c r="B37" s="50" t="s">
        <v>18</v>
      </c>
      <c r="C37" s="70">
        <f t="shared" si="10"/>
        <v>46615.348570000002</v>
      </c>
      <c r="D37" s="69">
        <v>0</v>
      </c>
      <c r="E37" s="68">
        <v>0</v>
      </c>
      <c r="F37" s="69">
        <v>46615.348570000002</v>
      </c>
      <c r="G37" s="69">
        <v>0</v>
      </c>
      <c r="H37" s="69">
        <v>0</v>
      </c>
      <c r="I37" s="69">
        <v>0</v>
      </c>
      <c r="J37" s="69">
        <v>0</v>
      </c>
      <c r="K37" s="69">
        <v>0</v>
      </c>
      <c r="L37" s="69">
        <v>0</v>
      </c>
      <c r="M37" s="69">
        <v>0</v>
      </c>
      <c r="N37" s="69">
        <v>0</v>
      </c>
      <c r="O37" s="71" t="s">
        <v>24</v>
      </c>
    </row>
    <row r="38" spans="1:19" ht="60.6" customHeight="1" x14ac:dyDescent="0.25">
      <c r="A38" s="53"/>
      <c r="B38" s="50" t="s">
        <v>19</v>
      </c>
      <c r="C38" s="70">
        <f t="shared" si="10"/>
        <v>322382.07650000002</v>
      </c>
      <c r="D38" s="69">
        <v>0</v>
      </c>
      <c r="E38" s="69">
        <v>0</v>
      </c>
      <c r="F38" s="69">
        <v>322382.07650000002</v>
      </c>
      <c r="G38" s="69">
        <v>0</v>
      </c>
      <c r="H38" s="69">
        <v>0</v>
      </c>
      <c r="I38" s="69">
        <v>0</v>
      </c>
      <c r="J38" s="69">
        <v>0</v>
      </c>
      <c r="K38" s="69">
        <v>0</v>
      </c>
      <c r="L38" s="69">
        <v>0</v>
      </c>
      <c r="M38" s="69">
        <v>0</v>
      </c>
      <c r="N38" s="69">
        <v>0</v>
      </c>
      <c r="O38" s="71"/>
    </row>
    <row r="39" spans="1:19" ht="30.75" customHeight="1" x14ac:dyDescent="0.25">
      <c r="A39" s="38" t="s">
        <v>76</v>
      </c>
      <c r="B39" s="50" t="s">
        <v>18</v>
      </c>
      <c r="C39" s="70">
        <f t="shared" si="10"/>
        <v>18410.978419999999</v>
      </c>
      <c r="D39" s="69">
        <v>0</v>
      </c>
      <c r="E39" s="69">
        <v>0</v>
      </c>
      <c r="F39" s="69">
        <v>18410.978419999999</v>
      </c>
      <c r="G39" s="69">
        <v>0</v>
      </c>
      <c r="H39" s="69">
        <v>0</v>
      </c>
      <c r="I39" s="69">
        <v>0</v>
      </c>
      <c r="J39" s="69">
        <v>0</v>
      </c>
      <c r="K39" s="69">
        <v>0</v>
      </c>
      <c r="L39" s="69">
        <v>0</v>
      </c>
      <c r="M39" s="69">
        <v>0</v>
      </c>
      <c r="N39" s="69">
        <v>0</v>
      </c>
      <c r="O39" s="71"/>
      <c r="S39" s="1" t="s">
        <v>48</v>
      </c>
    </row>
    <row r="40" spans="1:19" ht="34.5" customHeight="1" x14ac:dyDescent="0.25">
      <c r="A40" s="53"/>
      <c r="B40" s="50" t="s">
        <v>19</v>
      </c>
      <c r="C40" s="70">
        <f t="shared" si="10"/>
        <v>17692.351180000001</v>
      </c>
      <c r="D40" s="69">
        <v>0</v>
      </c>
      <c r="E40" s="69">
        <v>0</v>
      </c>
      <c r="F40" s="69">
        <v>17692.351180000001</v>
      </c>
      <c r="G40" s="69">
        <v>0</v>
      </c>
      <c r="H40" s="69">
        <v>0</v>
      </c>
      <c r="I40" s="69">
        <v>0</v>
      </c>
      <c r="J40" s="69">
        <v>0</v>
      </c>
      <c r="K40" s="69">
        <v>0</v>
      </c>
      <c r="L40" s="69">
        <v>0</v>
      </c>
      <c r="M40" s="69">
        <v>0</v>
      </c>
      <c r="N40" s="69">
        <v>0</v>
      </c>
      <c r="O40" s="71"/>
    </row>
    <row r="41" spans="1:19" ht="24" customHeight="1" x14ac:dyDescent="0.25">
      <c r="A41" s="38" t="s">
        <v>25</v>
      </c>
      <c r="B41" s="50" t="s">
        <v>18</v>
      </c>
      <c r="C41" s="70">
        <f t="shared" si="10"/>
        <v>24082.67</v>
      </c>
      <c r="D41" s="69">
        <v>0</v>
      </c>
      <c r="E41" s="69">
        <v>0</v>
      </c>
      <c r="F41" s="69">
        <v>0</v>
      </c>
      <c r="G41" s="72">
        <v>24082.67</v>
      </c>
      <c r="H41" s="69">
        <v>0</v>
      </c>
      <c r="I41" s="69">
        <v>0</v>
      </c>
      <c r="J41" s="69">
        <v>0</v>
      </c>
      <c r="K41" s="69">
        <v>0</v>
      </c>
      <c r="L41" s="69">
        <v>0</v>
      </c>
      <c r="M41" s="69">
        <v>0</v>
      </c>
      <c r="N41" s="69">
        <v>0</v>
      </c>
      <c r="O41" s="31" t="s">
        <v>15</v>
      </c>
    </row>
    <row r="42" spans="1:19" ht="44.1" customHeight="1" x14ac:dyDescent="0.25">
      <c r="A42" s="53"/>
      <c r="B42" s="39" t="s">
        <v>17</v>
      </c>
      <c r="C42" s="70">
        <f t="shared" si="10"/>
        <v>554</v>
      </c>
      <c r="D42" s="69">
        <v>0</v>
      </c>
      <c r="E42" s="69">
        <v>0</v>
      </c>
      <c r="F42" s="69">
        <v>0</v>
      </c>
      <c r="G42" s="72">
        <v>554</v>
      </c>
      <c r="H42" s="69">
        <v>0</v>
      </c>
      <c r="I42" s="69">
        <v>0</v>
      </c>
      <c r="J42" s="69">
        <v>0</v>
      </c>
      <c r="K42" s="69">
        <v>0</v>
      </c>
      <c r="L42" s="69">
        <v>0</v>
      </c>
      <c r="M42" s="69">
        <v>0</v>
      </c>
      <c r="N42" s="69">
        <v>0</v>
      </c>
      <c r="O42" s="32"/>
    </row>
    <row r="43" spans="1:19" ht="27" customHeight="1" x14ac:dyDescent="0.25">
      <c r="A43" s="38" t="s">
        <v>55</v>
      </c>
      <c r="B43" s="50" t="s">
        <v>18</v>
      </c>
      <c r="C43" s="70">
        <f>SUM(H43:N43)</f>
        <v>446831.77999999991</v>
      </c>
      <c r="D43" s="69">
        <f>D46+D48+D49+D50+D51+D55+D57</f>
        <v>0</v>
      </c>
      <c r="E43" s="69">
        <f>E46+E48+E49+E50+E51+E55+E57</f>
        <v>0</v>
      </c>
      <c r="F43" s="69">
        <f>F46+F48+F49+F50+F51+F55+F57</f>
        <v>0</v>
      </c>
      <c r="G43" s="69">
        <f>G46+G48+G49+G50+G51+G55+G57</f>
        <v>0</v>
      </c>
      <c r="H43" s="69">
        <f>H46+H48+H49+H50+H51+H55+H57+H52+H53+H54+H59</f>
        <v>79132.669999999984</v>
      </c>
      <c r="I43" s="69">
        <f>I46+I48+I49+I50+I51+I55+I57</f>
        <v>0</v>
      </c>
      <c r="J43" s="73">
        <v>80502.8</v>
      </c>
      <c r="K43" s="72">
        <f>115081.51-K44</f>
        <v>114966.40999999999</v>
      </c>
      <c r="L43" s="68">
        <f>L56</f>
        <v>6000</v>
      </c>
      <c r="M43" s="72">
        <f>M56</f>
        <v>166229.9</v>
      </c>
      <c r="N43" s="69">
        <f>N46+N48+N49+N50+N51+N55+N57</f>
        <v>0</v>
      </c>
      <c r="O43" s="31" t="s">
        <v>24</v>
      </c>
    </row>
    <row r="44" spans="1:19" ht="90" customHeight="1" x14ac:dyDescent="0.25">
      <c r="A44" s="53"/>
      <c r="B44" s="66" t="s">
        <v>17</v>
      </c>
      <c r="C44" s="69">
        <f>SUM(H44:M44)</f>
        <v>468.18339999999421</v>
      </c>
      <c r="D44" s="69">
        <f t="shared" ref="D44:G44" si="11">D47</f>
        <v>0</v>
      </c>
      <c r="E44" s="69">
        <f t="shared" si="11"/>
        <v>0</v>
      </c>
      <c r="F44" s="69">
        <f t="shared" si="11"/>
        <v>0</v>
      </c>
      <c r="G44" s="69">
        <f t="shared" si="11"/>
        <v>0</v>
      </c>
      <c r="H44" s="69">
        <f>H47</f>
        <v>100</v>
      </c>
      <c r="I44" s="69">
        <f t="shared" ref="I44" si="12">I47</f>
        <v>0</v>
      </c>
      <c r="J44" s="73">
        <f>80.5834</f>
        <v>80.583399999999997</v>
      </c>
      <c r="K44" s="72">
        <v>115.1</v>
      </c>
      <c r="L44" s="68">
        <f>L57</f>
        <v>6.1</v>
      </c>
      <c r="M44" s="72">
        <f>M57</f>
        <v>166.39999999999418</v>
      </c>
      <c r="N44" s="69">
        <f t="shared" ref="N44" si="13">N47</f>
        <v>0</v>
      </c>
      <c r="O44" s="52"/>
    </row>
    <row r="45" spans="1:19" ht="16.5" customHeight="1" x14ac:dyDescent="0.25">
      <c r="A45" s="101" t="s">
        <v>49</v>
      </c>
      <c r="B45" s="74"/>
      <c r="C45" s="69">
        <f>SUM(C43:C44)</f>
        <v>447299.96339999989</v>
      </c>
      <c r="D45" s="69">
        <f t="shared" ref="D45:L45" si="14">SUM(D43:D44)</f>
        <v>0</v>
      </c>
      <c r="E45" s="69">
        <f t="shared" si="14"/>
        <v>0</v>
      </c>
      <c r="F45" s="69">
        <f t="shared" si="14"/>
        <v>0</v>
      </c>
      <c r="G45" s="69">
        <f t="shared" si="14"/>
        <v>0</v>
      </c>
      <c r="H45" s="69">
        <f>SUM(H43:H44)</f>
        <v>79232.669999999984</v>
      </c>
      <c r="I45" s="69">
        <f t="shared" si="14"/>
        <v>0</v>
      </c>
      <c r="J45" s="73">
        <f t="shared" si="14"/>
        <v>80583.383400000006</v>
      </c>
      <c r="K45" s="72">
        <f>SUM(K43:K44)</f>
        <v>115081.51</v>
      </c>
      <c r="L45" s="68">
        <f t="shared" si="14"/>
        <v>6006.1</v>
      </c>
      <c r="M45" s="72">
        <f>SUM(M43:M44)</f>
        <v>166396.29999999999</v>
      </c>
      <c r="N45" s="69">
        <f t="shared" ref="N45" si="15">SUM(N43:N44)</f>
        <v>0</v>
      </c>
      <c r="O45" s="52"/>
    </row>
    <row r="46" spans="1:19" ht="28.5" customHeight="1" x14ac:dyDescent="0.25">
      <c r="A46" s="38" t="s">
        <v>26</v>
      </c>
      <c r="B46" s="50" t="s">
        <v>18</v>
      </c>
      <c r="C46" s="69">
        <f t="shared" si="10"/>
        <v>69350.244500000001</v>
      </c>
      <c r="D46" s="69">
        <v>0</v>
      </c>
      <c r="E46" s="69">
        <v>0</v>
      </c>
      <c r="F46" s="69">
        <v>0</v>
      </c>
      <c r="G46" s="69">
        <v>0</v>
      </c>
      <c r="H46" s="69">
        <v>69350.244500000001</v>
      </c>
      <c r="I46" s="69">
        <v>0</v>
      </c>
      <c r="J46" s="69">
        <v>0</v>
      </c>
      <c r="K46" s="69">
        <v>0</v>
      </c>
      <c r="L46" s="69">
        <v>0</v>
      </c>
      <c r="M46" s="69">
        <v>0</v>
      </c>
      <c r="N46" s="69">
        <v>0</v>
      </c>
      <c r="O46" s="52"/>
    </row>
    <row r="47" spans="1:19" ht="25.5" customHeight="1" x14ac:dyDescent="0.25">
      <c r="A47" s="53"/>
      <c r="B47" s="39" t="s">
        <v>17</v>
      </c>
      <c r="C47" s="69">
        <f t="shared" si="10"/>
        <v>100</v>
      </c>
      <c r="D47" s="69">
        <v>0</v>
      </c>
      <c r="E47" s="69">
        <v>0</v>
      </c>
      <c r="F47" s="69">
        <v>0</v>
      </c>
      <c r="G47" s="69">
        <v>0</v>
      </c>
      <c r="H47" s="69">
        <v>100</v>
      </c>
      <c r="I47" s="69">
        <v>0</v>
      </c>
      <c r="J47" s="69">
        <v>0</v>
      </c>
      <c r="K47" s="69">
        <v>0</v>
      </c>
      <c r="L47" s="69">
        <v>0</v>
      </c>
      <c r="M47" s="69">
        <v>0</v>
      </c>
      <c r="N47" s="69">
        <v>0</v>
      </c>
      <c r="O47" s="52"/>
    </row>
    <row r="48" spans="1:19" ht="81" customHeight="1" x14ac:dyDescent="0.25">
      <c r="A48" s="28" t="s">
        <v>27</v>
      </c>
      <c r="B48" s="66" t="s">
        <v>28</v>
      </c>
      <c r="C48" s="69">
        <f t="shared" si="10"/>
        <v>1481.5350000000001</v>
      </c>
      <c r="D48" s="69">
        <v>0</v>
      </c>
      <c r="E48" s="69">
        <v>0</v>
      </c>
      <c r="F48" s="69">
        <v>0</v>
      </c>
      <c r="G48" s="69">
        <v>0</v>
      </c>
      <c r="H48" s="69">
        <v>1481.5350000000001</v>
      </c>
      <c r="I48" s="69">
        <v>0</v>
      </c>
      <c r="J48" s="69">
        <v>0</v>
      </c>
      <c r="K48" s="75">
        <v>0</v>
      </c>
      <c r="L48" s="69">
        <v>0</v>
      </c>
      <c r="M48" s="69">
        <v>0</v>
      </c>
      <c r="N48" s="69">
        <v>0</v>
      </c>
      <c r="O48" s="32"/>
    </row>
    <row r="49" spans="1:15" ht="69.599999999999994" customHeight="1" x14ac:dyDescent="0.25">
      <c r="A49" s="36" t="s">
        <v>29</v>
      </c>
      <c r="B49" s="76" t="s">
        <v>28</v>
      </c>
      <c r="C49" s="69">
        <f t="shared" si="10"/>
        <v>999.66200000000003</v>
      </c>
      <c r="D49" s="69">
        <v>0</v>
      </c>
      <c r="E49" s="69">
        <v>0</v>
      </c>
      <c r="F49" s="69">
        <v>0</v>
      </c>
      <c r="G49" s="69">
        <v>0</v>
      </c>
      <c r="H49" s="69">
        <v>999.66200000000003</v>
      </c>
      <c r="I49" s="69">
        <v>0</v>
      </c>
      <c r="J49" s="69">
        <v>0</v>
      </c>
      <c r="K49" s="69">
        <v>0</v>
      </c>
      <c r="L49" s="69">
        <v>0</v>
      </c>
      <c r="M49" s="69">
        <v>0</v>
      </c>
      <c r="N49" s="69">
        <v>0</v>
      </c>
      <c r="O49" s="31" t="s">
        <v>24</v>
      </c>
    </row>
    <row r="50" spans="1:15" ht="74.45" customHeight="1" x14ac:dyDescent="0.25">
      <c r="A50" s="28" t="s">
        <v>30</v>
      </c>
      <c r="B50" s="76" t="s">
        <v>28</v>
      </c>
      <c r="C50" s="69">
        <f t="shared" si="10"/>
        <v>1367.8009999999999</v>
      </c>
      <c r="D50" s="69">
        <v>0</v>
      </c>
      <c r="E50" s="69">
        <v>0</v>
      </c>
      <c r="F50" s="69">
        <v>0</v>
      </c>
      <c r="G50" s="69">
        <v>0</v>
      </c>
      <c r="H50" s="69">
        <v>1367.8009999999999</v>
      </c>
      <c r="I50" s="69">
        <v>0</v>
      </c>
      <c r="J50" s="69">
        <v>0</v>
      </c>
      <c r="K50" s="69">
        <v>0</v>
      </c>
      <c r="L50" s="69">
        <v>0</v>
      </c>
      <c r="M50" s="69">
        <v>0</v>
      </c>
      <c r="N50" s="69">
        <v>0</v>
      </c>
      <c r="O50" s="52"/>
    </row>
    <row r="51" spans="1:15" ht="76.5" customHeight="1" x14ac:dyDescent="0.25">
      <c r="A51" s="36" t="s">
        <v>31</v>
      </c>
      <c r="B51" s="76" t="s">
        <v>28</v>
      </c>
      <c r="C51" s="69">
        <f t="shared" si="10"/>
        <v>1147.7771499999999</v>
      </c>
      <c r="D51" s="69">
        <v>0</v>
      </c>
      <c r="E51" s="69">
        <v>0</v>
      </c>
      <c r="F51" s="69">
        <v>0</v>
      </c>
      <c r="G51" s="69">
        <v>0</v>
      </c>
      <c r="H51" s="69">
        <v>1147.7771499999999</v>
      </c>
      <c r="I51" s="69">
        <v>0</v>
      </c>
      <c r="J51" s="69">
        <v>0</v>
      </c>
      <c r="K51" s="69">
        <v>0</v>
      </c>
      <c r="L51" s="69">
        <v>0</v>
      </c>
      <c r="M51" s="69">
        <v>0</v>
      </c>
      <c r="N51" s="69">
        <v>0</v>
      </c>
      <c r="O51" s="52"/>
    </row>
    <row r="52" spans="1:15" ht="63.95" customHeight="1" x14ac:dyDescent="0.25">
      <c r="A52" s="36" t="s">
        <v>37</v>
      </c>
      <c r="B52" s="76" t="s">
        <v>28</v>
      </c>
      <c r="C52" s="69">
        <f t="shared" si="10"/>
        <v>1260.0109</v>
      </c>
      <c r="D52" s="69">
        <v>0</v>
      </c>
      <c r="E52" s="69">
        <v>0</v>
      </c>
      <c r="F52" s="69">
        <v>0</v>
      </c>
      <c r="G52" s="69">
        <v>0</v>
      </c>
      <c r="H52" s="69">
        <v>1260.0109</v>
      </c>
      <c r="I52" s="69">
        <v>0</v>
      </c>
      <c r="J52" s="69">
        <v>0</v>
      </c>
      <c r="K52" s="69">
        <v>0</v>
      </c>
      <c r="L52" s="69">
        <v>0</v>
      </c>
      <c r="M52" s="69">
        <v>0</v>
      </c>
      <c r="N52" s="69">
        <v>0</v>
      </c>
      <c r="O52" s="52"/>
    </row>
    <row r="53" spans="1:15" ht="77.099999999999994" customHeight="1" x14ac:dyDescent="0.25">
      <c r="A53" s="28" t="s">
        <v>38</v>
      </c>
      <c r="B53" s="76" t="s">
        <v>28</v>
      </c>
      <c r="C53" s="69">
        <f t="shared" si="10"/>
        <v>1140.2949000000001</v>
      </c>
      <c r="D53" s="69">
        <v>0</v>
      </c>
      <c r="E53" s="69">
        <v>0</v>
      </c>
      <c r="F53" s="69">
        <v>0</v>
      </c>
      <c r="G53" s="69">
        <v>0</v>
      </c>
      <c r="H53" s="69">
        <v>1140.2949000000001</v>
      </c>
      <c r="I53" s="69">
        <v>0</v>
      </c>
      <c r="J53" s="69">
        <v>0</v>
      </c>
      <c r="K53" s="69">
        <v>0</v>
      </c>
      <c r="L53" s="69">
        <v>0</v>
      </c>
      <c r="M53" s="69">
        <v>0</v>
      </c>
      <c r="N53" s="69">
        <v>0</v>
      </c>
      <c r="O53" s="52"/>
    </row>
    <row r="54" spans="1:15" ht="66.95" customHeight="1" x14ac:dyDescent="0.25">
      <c r="A54" s="36" t="s">
        <v>39</v>
      </c>
      <c r="B54" s="76" t="s">
        <v>28</v>
      </c>
      <c r="C54" s="69">
        <f t="shared" si="10"/>
        <v>1221.1032</v>
      </c>
      <c r="D54" s="69">
        <v>0</v>
      </c>
      <c r="E54" s="69">
        <v>0</v>
      </c>
      <c r="F54" s="69">
        <v>0</v>
      </c>
      <c r="G54" s="69">
        <v>0</v>
      </c>
      <c r="H54" s="69">
        <v>1221.1032</v>
      </c>
      <c r="I54" s="69">
        <v>0</v>
      </c>
      <c r="J54" s="69">
        <v>0</v>
      </c>
      <c r="K54" s="69">
        <v>0</v>
      </c>
      <c r="L54" s="69">
        <v>0</v>
      </c>
      <c r="M54" s="69">
        <v>0</v>
      </c>
      <c r="N54" s="69">
        <v>0</v>
      </c>
      <c r="O54" s="52"/>
    </row>
    <row r="55" spans="1:15" ht="78" customHeight="1" x14ac:dyDescent="0.25">
      <c r="A55" s="28" t="s">
        <v>40</v>
      </c>
      <c r="B55" s="76" t="s">
        <v>28</v>
      </c>
      <c r="C55" s="69">
        <f t="shared" si="10"/>
        <v>1164.2381</v>
      </c>
      <c r="D55" s="69">
        <v>0</v>
      </c>
      <c r="E55" s="69">
        <v>0</v>
      </c>
      <c r="F55" s="69">
        <v>0</v>
      </c>
      <c r="G55" s="69">
        <v>0</v>
      </c>
      <c r="H55" s="69">
        <v>1164.2381</v>
      </c>
      <c r="I55" s="69">
        <v>0</v>
      </c>
      <c r="J55" s="69">
        <v>0</v>
      </c>
      <c r="K55" s="69">
        <v>0</v>
      </c>
      <c r="L55" s="69">
        <v>0</v>
      </c>
      <c r="M55" s="69">
        <v>0</v>
      </c>
      <c r="N55" s="69">
        <v>0</v>
      </c>
      <c r="O55" s="32"/>
    </row>
    <row r="56" spans="1:15" ht="25.5" x14ac:dyDescent="0.25">
      <c r="A56" s="38" t="s">
        <v>54</v>
      </c>
      <c r="B56" s="76" t="s">
        <v>28</v>
      </c>
      <c r="C56" s="69">
        <f>SUM(D56:N56)</f>
        <v>367699.11</v>
      </c>
      <c r="D56" s="69"/>
      <c r="E56" s="69"/>
      <c r="F56" s="69"/>
      <c r="G56" s="69"/>
      <c r="H56" s="69"/>
      <c r="I56" s="69"/>
      <c r="J56" s="73">
        <v>80502.8</v>
      </c>
      <c r="K56" s="43">
        <f>K43</f>
        <v>114966.40999999999</v>
      </c>
      <c r="L56" s="68">
        <v>6000</v>
      </c>
      <c r="M56" s="68">
        <v>166229.9</v>
      </c>
      <c r="N56" s="69"/>
      <c r="O56" s="31" t="s">
        <v>24</v>
      </c>
    </row>
    <row r="57" spans="1:15" ht="141.6" customHeight="1" x14ac:dyDescent="0.25">
      <c r="A57" s="53"/>
      <c r="B57" s="77" t="s">
        <v>17</v>
      </c>
      <c r="C57" s="69">
        <f>SUM(D57:N57)</f>
        <v>368.18339999999421</v>
      </c>
      <c r="D57" s="69">
        <v>0</v>
      </c>
      <c r="E57" s="69">
        <v>0</v>
      </c>
      <c r="F57" s="69">
        <v>0</v>
      </c>
      <c r="G57" s="69">
        <v>0</v>
      </c>
      <c r="H57" s="69">
        <v>0</v>
      </c>
      <c r="I57" s="69">
        <v>0</v>
      </c>
      <c r="J57" s="73">
        <v>80.583399999999997</v>
      </c>
      <c r="K57" s="43">
        <v>115.1</v>
      </c>
      <c r="L57" s="68">
        <v>6.1</v>
      </c>
      <c r="M57" s="43">
        <f>166396.3-166229.9</f>
        <v>166.39999999999418</v>
      </c>
      <c r="N57" s="43">
        <v>0</v>
      </c>
      <c r="O57" s="52"/>
    </row>
    <row r="58" spans="1:15" ht="25.5" x14ac:dyDescent="0.25">
      <c r="A58" s="38" t="s">
        <v>53</v>
      </c>
      <c r="B58" s="76" t="s">
        <v>28</v>
      </c>
      <c r="C58" s="69">
        <f t="shared" si="10"/>
        <v>0</v>
      </c>
      <c r="D58" s="69"/>
      <c r="E58" s="69"/>
      <c r="F58" s="69"/>
      <c r="G58" s="69"/>
      <c r="H58" s="69"/>
      <c r="I58" s="69"/>
      <c r="J58" s="73">
        <v>0</v>
      </c>
      <c r="K58" s="43">
        <v>0</v>
      </c>
      <c r="L58" s="69"/>
      <c r="M58" s="43"/>
      <c r="N58" s="43"/>
      <c r="O58" s="52"/>
    </row>
    <row r="59" spans="1:15" ht="15" x14ac:dyDescent="0.25">
      <c r="A59" s="53"/>
      <c r="B59" s="77" t="s">
        <v>17</v>
      </c>
      <c r="C59" s="69">
        <f t="shared" si="10"/>
        <v>3.2499999999999999E-3</v>
      </c>
      <c r="D59" s="69">
        <v>0</v>
      </c>
      <c r="E59" s="69">
        <v>0</v>
      </c>
      <c r="F59" s="69">
        <v>0</v>
      </c>
      <c r="G59" s="69">
        <v>0</v>
      </c>
      <c r="H59" s="69">
        <f>3.25/1000</f>
        <v>3.2499999999999999E-3</v>
      </c>
      <c r="I59" s="69">
        <v>0</v>
      </c>
      <c r="J59" s="69">
        <v>0</v>
      </c>
      <c r="K59" s="43">
        <v>0</v>
      </c>
      <c r="L59" s="69">
        <v>0</v>
      </c>
      <c r="M59" s="43">
        <v>0</v>
      </c>
      <c r="N59" s="43">
        <v>0</v>
      </c>
      <c r="O59" s="52"/>
    </row>
    <row r="60" spans="1:15" ht="20.25" customHeight="1" x14ac:dyDescent="0.2">
      <c r="A60" s="66" t="s">
        <v>32</v>
      </c>
      <c r="B60" s="77" t="s">
        <v>17</v>
      </c>
      <c r="C60" s="102">
        <f>SUM(D60:N60)</f>
        <v>49070.048219999997</v>
      </c>
      <c r="D60" s="45">
        <v>100</v>
      </c>
      <c r="E60" s="46">
        <v>356.947</v>
      </c>
      <c r="F60" s="102">
        <v>2997.0039999999999</v>
      </c>
      <c r="G60" s="45">
        <v>8462.9</v>
      </c>
      <c r="H60" s="102">
        <v>0</v>
      </c>
      <c r="I60" s="102">
        <f>1500+1057.7+7660.9+2898.74222</f>
        <v>13117.342219999999</v>
      </c>
      <c r="J60" s="102">
        <v>0</v>
      </c>
      <c r="K60" s="47">
        <f>1594.1</f>
        <v>1594.1</v>
      </c>
      <c r="L60" s="46">
        <f>4199.955+10008.2</f>
        <v>14208.155000000001</v>
      </c>
      <c r="M60" s="47">
        <v>4033.6</v>
      </c>
      <c r="N60" s="47">
        <v>4200</v>
      </c>
      <c r="O60" s="52"/>
    </row>
    <row r="61" spans="1:15" ht="24.75" customHeight="1" x14ac:dyDescent="0.25">
      <c r="A61" s="28" t="s">
        <v>33</v>
      </c>
      <c r="B61" s="77" t="s">
        <v>17</v>
      </c>
      <c r="C61" s="69">
        <f>SUM(D61:N61)</f>
        <v>100</v>
      </c>
      <c r="D61" s="72">
        <v>100</v>
      </c>
      <c r="E61" s="69">
        <v>0</v>
      </c>
      <c r="F61" s="69">
        <v>0</v>
      </c>
      <c r="G61" s="69">
        <v>0</v>
      </c>
      <c r="H61" s="69">
        <v>0</v>
      </c>
      <c r="I61" s="69">
        <v>0</v>
      </c>
      <c r="J61" s="69">
        <v>0</v>
      </c>
      <c r="K61" s="69">
        <v>0</v>
      </c>
      <c r="L61" s="69">
        <v>0</v>
      </c>
      <c r="M61" s="69">
        <v>0</v>
      </c>
      <c r="N61" s="69">
        <v>0</v>
      </c>
      <c r="O61" s="32"/>
    </row>
    <row r="62" spans="1:15" ht="56.1" customHeight="1" x14ac:dyDescent="0.25">
      <c r="A62" s="28" t="s">
        <v>34</v>
      </c>
      <c r="B62" s="77" t="s">
        <v>17</v>
      </c>
      <c r="C62" s="69">
        <f t="shared" si="10"/>
        <v>1392.6</v>
      </c>
      <c r="D62" s="69">
        <v>0</v>
      </c>
      <c r="E62" s="69">
        <v>0</v>
      </c>
      <c r="F62" s="69">
        <v>0</v>
      </c>
      <c r="G62" s="69">
        <v>0</v>
      </c>
      <c r="H62" s="69">
        <v>1392.6</v>
      </c>
      <c r="I62" s="69">
        <v>0</v>
      </c>
      <c r="J62" s="69">
        <v>0</v>
      </c>
      <c r="K62" s="78">
        <v>0</v>
      </c>
      <c r="L62" s="69">
        <v>0</v>
      </c>
      <c r="M62" s="69">
        <v>0</v>
      </c>
      <c r="N62" s="69">
        <v>0</v>
      </c>
      <c r="O62" s="79" t="s">
        <v>15</v>
      </c>
    </row>
    <row r="63" spans="1:15" ht="79.5" customHeight="1" x14ac:dyDescent="0.25">
      <c r="A63" s="28" t="s">
        <v>41</v>
      </c>
      <c r="B63" s="77" t="s">
        <v>17</v>
      </c>
      <c r="C63" s="69">
        <v>25</v>
      </c>
      <c r="D63" s="69">
        <v>0</v>
      </c>
      <c r="E63" s="69">
        <v>0</v>
      </c>
      <c r="F63" s="69">
        <v>0</v>
      </c>
      <c r="G63" s="69">
        <v>0</v>
      </c>
      <c r="H63" s="69">
        <v>0</v>
      </c>
      <c r="I63" s="69">
        <v>25</v>
      </c>
      <c r="J63" s="69">
        <v>0</v>
      </c>
      <c r="K63" s="69">
        <v>0</v>
      </c>
      <c r="L63" s="69">
        <v>0</v>
      </c>
      <c r="M63" s="69">
        <v>0</v>
      </c>
      <c r="N63" s="69">
        <v>0</v>
      </c>
      <c r="O63" s="79" t="s">
        <v>24</v>
      </c>
    </row>
    <row r="64" spans="1:15" ht="12.75" customHeight="1" x14ac:dyDescent="0.2">
      <c r="A64" s="103" t="s">
        <v>77</v>
      </c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5"/>
    </row>
    <row r="65" spans="1:17" ht="29.1" customHeight="1" x14ac:dyDescent="0.2">
      <c r="A65" s="80" t="s">
        <v>78</v>
      </c>
      <c r="B65" s="106" t="s">
        <v>51</v>
      </c>
      <c r="C65" s="85">
        <f t="shared" ref="C65:J65" si="16">SUM(C66:C68)</f>
        <v>324343.12</v>
      </c>
      <c r="D65" s="85">
        <f t="shared" si="16"/>
        <v>0</v>
      </c>
      <c r="E65" s="85">
        <f t="shared" si="16"/>
        <v>0</v>
      </c>
      <c r="F65" s="85">
        <f t="shared" si="16"/>
        <v>0</v>
      </c>
      <c r="G65" s="85">
        <f t="shared" si="16"/>
        <v>0</v>
      </c>
      <c r="H65" s="85">
        <f t="shared" si="16"/>
        <v>0</v>
      </c>
      <c r="I65" s="85">
        <f t="shared" si="16"/>
        <v>0</v>
      </c>
      <c r="J65" s="85">
        <f t="shared" si="16"/>
        <v>0</v>
      </c>
      <c r="K65" s="85">
        <f>SUM(K66:K68)</f>
        <v>324343.12</v>
      </c>
      <c r="L65" s="85">
        <v>0</v>
      </c>
      <c r="M65" s="85">
        <f t="shared" ref="M65:N65" si="17">SUM(M66:M68)</f>
        <v>0</v>
      </c>
      <c r="N65" s="85">
        <f t="shared" si="17"/>
        <v>0</v>
      </c>
      <c r="O65" s="31" t="s">
        <v>72</v>
      </c>
    </row>
    <row r="66" spans="1:17" ht="25.5" x14ac:dyDescent="0.25">
      <c r="A66" s="81"/>
      <c r="B66" s="50" t="s">
        <v>17</v>
      </c>
      <c r="C66" s="82">
        <f>D66+E66+F66+G66+H66+I66+J66+K66+L66</f>
        <v>324.5</v>
      </c>
      <c r="D66" s="69">
        <v>0</v>
      </c>
      <c r="E66" s="69">
        <v>0</v>
      </c>
      <c r="F66" s="69">
        <v>0</v>
      </c>
      <c r="G66" s="69">
        <v>0</v>
      </c>
      <c r="H66" s="69">
        <v>0</v>
      </c>
      <c r="I66" s="69">
        <v>0</v>
      </c>
      <c r="J66" s="69">
        <v>0</v>
      </c>
      <c r="K66" s="45">
        <v>324.5</v>
      </c>
      <c r="L66" s="83">
        <v>0</v>
      </c>
      <c r="M66" s="84">
        <v>0</v>
      </c>
      <c r="N66" s="84">
        <v>0</v>
      </c>
      <c r="O66" s="52"/>
      <c r="Q66" s="4"/>
    </row>
    <row r="67" spans="1:17" ht="25.5" x14ac:dyDescent="0.25">
      <c r="A67" s="81"/>
      <c r="B67" s="76" t="s">
        <v>28</v>
      </c>
      <c r="C67" s="82">
        <f>D67+E67+F67+G67+H67+I67+J67+K67+L67</f>
        <v>61300.84</v>
      </c>
      <c r="D67" s="69">
        <v>0</v>
      </c>
      <c r="E67" s="69">
        <v>0</v>
      </c>
      <c r="F67" s="69">
        <v>0</v>
      </c>
      <c r="G67" s="69">
        <v>0</v>
      </c>
      <c r="H67" s="69">
        <v>0</v>
      </c>
      <c r="I67" s="69">
        <v>0</v>
      </c>
      <c r="J67" s="69">
        <v>0</v>
      </c>
      <c r="K67" s="45">
        <v>61300.84</v>
      </c>
      <c r="L67" s="85">
        <v>0</v>
      </c>
      <c r="M67" s="84"/>
      <c r="N67" s="84"/>
      <c r="O67" s="52"/>
      <c r="Q67" s="4"/>
    </row>
    <row r="68" spans="1:17" ht="125.25" customHeight="1" x14ac:dyDescent="0.25">
      <c r="A68" s="86"/>
      <c r="B68" s="76" t="s">
        <v>70</v>
      </c>
      <c r="C68" s="82">
        <f>D68+E68+F68+G68+H68+I68+J68+K68+L68</f>
        <v>262717.78000000003</v>
      </c>
      <c r="D68" s="69">
        <v>0</v>
      </c>
      <c r="E68" s="69">
        <v>0</v>
      </c>
      <c r="F68" s="69">
        <v>0</v>
      </c>
      <c r="G68" s="69">
        <v>0</v>
      </c>
      <c r="H68" s="69">
        <v>0</v>
      </c>
      <c r="I68" s="69">
        <v>0</v>
      </c>
      <c r="J68" s="69">
        <v>0</v>
      </c>
      <c r="K68" s="45">
        <v>262717.78000000003</v>
      </c>
      <c r="L68" s="85">
        <v>0</v>
      </c>
      <c r="M68" s="84">
        <v>0</v>
      </c>
      <c r="N68" s="84">
        <v>0</v>
      </c>
      <c r="O68" s="32"/>
      <c r="P68" s="3"/>
    </row>
    <row r="69" spans="1:17" ht="33" customHeight="1" x14ac:dyDescent="0.25">
      <c r="A69" s="80" t="s">
        <v>73</v>
      </c>
      <c r="B69" s="106" t="s">
        <v>51</v>
      </c>
      <c r="C69" s="82">
        <f t="shared" ref="C69:C72" si="18">L69</f>
        <v>51143.945000000007</v>
      </c>
      <c r="D69" s="69">
        <v>0</v>
      </c>
      <c r="E69" s="69">
        <v>0</v>
      </c>
      <c r="F69" s="69">
        <v>0</v>
      </c>
      <c r="G69" s="69">
        <v>0</v>
      </c>
      <c r="H69" s="69">
        <v>0</v>
      </c>
      <c r="I69" s="69">
        <v>0</v>
      </c>
      <c r="J69" s="69">
        <v>0</v>
      </c>
      <c r="K69" s="46">
        <v>0</v>
      </c>
      <c r="L69" s="85">
        <f>SUM(L70:L72)</f>
        <v>51143.945000000007</v>
      </c>
      <c r="M69" s="84">
        <v>0</v>
      </c>
      <c r="N69" s="84">
        <v>0</v>
      </c>
      <c r="O69" s="31" t="s">
        <v>15</v>
      </c>
      <c r="P69" s="3"/>
    </row>
    <row r="70" spans="1:17" ht="25.5" x14ac:dyDescent="0.25">
      <c r="A70" s="81"/>
      <c r="B70" s="50" t="s">
        <v>17</v>
      </c>
      <c r="C70" s="82">
        <f t="shared" si="18"/>
        <v>51.144999999999996</v>
      </c>
      <c r="D70" s="69"/>
      <c r="E70" s="69"/>
      <c r="F70" s="69"/>
      <c r="G70" s="69"/>
      <c r="H70" s="69"/>
      <c r="I70" s="69"/>
      <c r="J70" s="69"/>
      <c r="K70" s="46"/>
      <c r="L70" s="85">
        <f>L73+L76+L79+L82+L85+L88+L91+L94+L97+L100+L103+L106+L109+L112</f>
        <v>51.144999999999996</v>
      </c>
      <c r="M70" s="84"/>
      <c r="N70" s="84"/>
      <c r="O70" s="52"/>
      <c r="P70" s="3"/>
    </row>
    <row r="71" spans="1:17" ht="25.5" x14ac:dyDescent="0.25">
      <c r="A71" s="81"/>
      <c r="B71" s="76" t="s">
        <v>28</v>
      </c>
      <c r="C71" s="82">
        <f t="shared" si="18"/>
        <v>8515.5</v>
      </c>
      <c r="D71" s="69"/>
      <c r="E71" s="69"/>
      <c r="F71" s="69"/>
      <c r="G71" s="69"/>
      <c r="H71" s="69"/>
      <c r="I71" s="69"/>
      <c r="J71" s="69"/>
      <c r="K71" s="46"/>
      <c r="L71" s="85">
        <f>L74+L77+L80+L83+L86+L89+L92+L95+L98+L101+L104+L107+L110+L113</f>
        <v>8515.5</v>
      </c>
      <c r="M71" s="84"/>
      <c r="N71" s="84"/>
      <c r="O71" s="52"/>
      <c r="P71" s="3"/>
    </row>
    <row r="72" spans="1:17" ht="120.75" customHeight="1" x14ac:dyDescent="0.25">
      <c r="A72" s="86"/>
      <c r="B72" s="76" t="s">
        <v>70</v>
      </c>
      <c r="C72" s="82">
        <f t="shared" si="18"/>
        <v>42577.3</v>
      </c>
      <c r="D72" s="69"/>
      <c r="E72" s="69"/>
      <c r="F72" s="69"/>
      <c r="G72" s="69"/>
      <c r="H72" s="69"/>
      <c r="I72" s="69"/>
      <c r="J72" s="69"/>
      <c r="K72" s="46"/>
      <c r="L72" s="85">
        <f>L75+L78+L81+L84+L87+L90+L93+L96+L99+L102+L105+L108+L111+L114</f>
        <v>42577.3</v>
      </c>
      <c r="M72" s="84"/>
      <c r="N72" s="84"/>
      <c r="O72" s="32"/>
      <c r="P72" s="3"/>
    </row>
    <row r="73" spans="1:17" ht="30" customHeight="1" x14ac:dyDescent="0.25">
      <c r="A73" s="80" t="s">
        <v>57</v>
      </c>
      <c r="B73" s="50" t="s">
        <v>17</v>
      </c>
      <c r="C73" s="82">
        <f>L73</f>
        <v>1.92367</v>
      </c>
      <c r="D73" s="69">
        <v>0</v>
      </c>
      <c r="E73" s="69">
        <v>0</v>
      </c>
      <c r="F73" s="69">
        <v>0</v>
      </c>
      <c r="G73" s="69">
        <v>0</v>
      </c>
      <c r="H73" s="69">
        <v>0</v>
      </c>
      <c r="I73" s="69">
        <v>0</v>
      </c>
      <c r="J73" s="69">
        <v>0</v>
      </c>
      <c r="K73" s="46"/>
      <c r="L73" s="88">
        <v>1.92367</v>
      </c>
      <c r="M73" s="84">
        <v>0</v>
      </c>
      <c r="N73" s="84">
        <v>0</v>
      </c>
      <c r="O73" s="31" t="s">
        <v>15</v>
      </c>
      <c r="P73" s="3"/>
    </row>
    <row r="74" spans="1:17" ht="25.5" x14ac:dyDescent="0.25">
      <c r="A74" s="81"/>
      <c r="B74" s="76" t="s">
        <v>28</v>
      </c>
      <c r="C74" s="82">
        <f t="shared" ref="C74:C114" si="19">L74</f>
        <v>320.29050000000001</v>
      </c>
      <c r="D74" s="69">
        <v>0</v>
      </c>
      <c r="E74" s="69">
        <v>0</v>
      </c>
      <c r="F74" s="69">
        <v>0</v>
      </c>
      <c r="G74" s="69">
        <v>0</v>
      </c>
      <c r="H74" s="69">
        <v>0</v>
      </c>
      <c r="I74" s="69">
        <v>0</v>
      </c>
      <c r="J74" s="69">
        <v>0</v>
      </c>
      <c r="K74" s="46"/>
      <c r="L74" s="88">
        <v>320.29050000000001</v>
      </c>
      <c r="M74" s="84">
        <v>0</v>
      </c>
      <c r="N74" s="84">
        <v>0</v>
      </c>
      <c r="O74" s="52"/>
      <c r="P74" s="3"/>
    </row>
    <row r="75" spans="1:17" ht="123.75" customHeight="1" x14ac:dyDescent="0.25">
      <c r="A75" s="86"/>
      <c r="B75" s="76" t="s">
        <v>52</v>
      </c>
      <c r="C75" s="82">
        <f t="shared" si="19"/>
        <v>1601.4524899999999</v>
      </c>
      <c r="D75" s="69">
        <v>0</v>
      </c>
      <c r="E75" s="69">
        <v>0</v>
      </c>
      <c r="F75" s="69">
        <v>0</v>
      </c>
      <c r="G75" s="69">
        <v>0</v>
      </c>
      <c r="H75" s="69">
        <v>0</v>
      </c>
      <c r="I75" s="69">
        <v>0</v>
      </c>
      <c r="J75" s="69">
        <v>0</v>
      </c>
      <c r="K75" s="46"/>
      <c r="L75" s="88">
        <v>1601.4524899999999</v>
      </c>
      <c r="M75" s="84">
        <v>0</v>
      </c>
      <c r="N75" s="84">
        <v>0</v>
      </c>
      <c r="O75" s="32"/>
      <c r="P75" s="3"/>
    </row>
    <row r="76" spans="1:17" ht="29.1" customHeight="1" x14ac:dyDescent="0.25">
      <c r="A76" s="38" t="s">
        <v>58</v>
      </c>
      <c r="B76" s="50" t="s">
        <v>17</v>
      </c>
      <c r="C76" s="82">
        <f t="shared" si="19"/>
        <v>1.36</v>
      </c>
      <c r="D76" s="69">
        <v>0</v>
      </c>
      <c r="E76" s="69">
        <v>0</v>
      </c>
      <c r="F76" s="69">
        <v>0</v>
      </c>
      <c r="G76" s="69">
        <v>0</v>
      </c>
      <c r="H76" s="69">
        <v>0</v>
      </c>
      <c r="I76" s="69">
        <v>0</v>
      </c>
      <c r="J76" s="69">
        <v>0</v>
      </c>
      <c r="K76" s="46"/>
      <c r="L76" s="89">
        <v>1.36</v>
      </c>
      <c r="M76" s="84">
        <v>0</v>
      </c>
      <c r="N76" s="84">
        <v>0</v>
      </c>
      <c r="O76" s="31" t="s">
        <v>15</v>
      </c>
      <c r="P76" s="3"/>
    </row>
    <row r="77" spans="1:17" ht="24.75" customHeight="1" x14ac:dyDescent="0.25">
      <c r="A77" s="49"/>
      <c r="B77" s="76" t="s">
        <v>28</v>
      </c>
      <c r="C77" s="82">
        <f t="shared" si="19"/>
        <v>226.44</v>
      </c>
      <c r="D77" s="69">
        <v>0</v>
      </c>
      <c r="E77" s="69">
        <v>0</v>
      </c>
      <c r="F77" s="69">
        <v>0</v>
      </c>
      <c r="G77" s="69">
        <v>0</v>
      </c>
      <c r="H77" s="69">
        <v>0</v>
      </c>
      <c r="I77" s="69">
        <v>0</v>
      </c>
      <c r="J77" s="69">
        <v>0</v>
      </c>
      <c r="K77" s="46"/>
      <c r="L77" s="89">
        <v>226.44</v>
      </c>
      <c r="M77" s="84">
        <v>0</v>
      </c>
      <c r="N77" s="84">
        <v>0</v>
      </c>
      <c r="O77" s="52"/>
      <c r="P77" s="3"/>
    </row>
    <row r="78" spans="1:17" ht="69" customHeight="1" x14ac:dyDescent="0.25">
      <c r="A78" s="53"/>
      <c r="B78" s="87" t="s">
        <v>52</v>
      </c>
      <c r="C78" s="82">
        <f t="shared" si="19"/>
        <v>1132.2</v>
      </c>
      <c r="D78" s="69">
        <v>0</v>
      </c>
      <c r="E78" s="69">
        <v>0</v>
      </c>
      <c r="F78" s="69">
        <v>0</v>
      </c>
      <c r="G78" s="69">
        <v>0</v>
      </c>
      <c r="H78" s="69">
        <v>0</v>
      </c>
      <c r="I78" s="69">
        <v>0</v>
      </c>
      <c r="J78" s="69">
        <v>0</v>
      </c>
      <c r="K78" s="46"/>
      <c r="L78" s="89">
        <v>1132.2</v>
      </c>
      <c r="M78" s="84">
        <v>0</v>
      </c>
      <c r="N78" s="84">
        <v>0</v>
      </c>
      <c r="O78" s="32"/>
      <c r="P78" s="3"/>
    </row>
    <row r="79" spans="1:17" ht="30.95" customHeight="1" x14ac:dyDescent="0.25">
      <c r="A79" s="38" t="s">
        <v>59</v>
      </c>
      <c r="B79" s="50" t="s">
        <v>17</v>
      </c>
      <c r="C79" s="82">
        <f t="shared" si="19"/>
        <v>1.1366700000000001</v>
      </c>
      <c r="D79" s="69">
        <v>0</v>
      </c>
      <c r="E79" s="69">
        <v>0</v>
      </c>
      <c r="F79" s="69">
        <v>0</v>
      </c>
      <c r="G79" s="69">
        <v>0</v>
      </c>
      <c r="H79" s="69">
        <v>0</v>
      </c>
      <c r="I79" s="69">
        <v>0</v>
      </c>
      <c r="J79" s="69">
        <v>0</v>
      </c>
      <c r="K79" s="46"/>
      <c r="L79" s="89">
        <v>1.1366700000000001</v>
      </c>
      <c r="M79" s="84">
        <v>0</v>
      </c>
      <c r="N79" s="84">
        <v>0</v>
      </c>
      <c r="O79" s="31" t="s">
        <v>15</v>
      </c>
      <c r="P79" s="3"/>
    </row>
    <row r="80" spans="1:17" ht="24.75" customHeight="1" x14ac:dyDescent="0.25">
      <c r="A80" s="49"/>
      <c r="B80" s="76" t="s">
        <v>28</v>
      </c>
      <c r="C80" s="82">
        <f t="shared" si="19"/>
        <v>189.255</v>
      </c>
      <c r="D80" s="69">
        <v>0</v>
      </c>
      <c r="E80" s="69">
        <v>0</v>
      </c>
      <c r="F80" s="69">
        <v>0</v>
      </c>
      <c r="G80" s="69">
        <v>0</v>
      </c>
      <c r="H80" s="69">
        <v>0</v>
      </c>
      <c r="I80" s="69">
        <v>0</v>
      </c>
      <c r="J80" s="69">
        <v>0</v>
      </c>
      <c r="K80" s="46"/>
      <c r="L80" s="89">
        <v>189.255</v>
      </c>
      <c r="M80" s="84">
        <v>0</v>
      </c>
      <c r="N80" s="84">
        <v>0</v>
      </c>
      <c r="O80" s="52"/>
      <c r="P80" s="3"/>
    </row>
    <row r="81" spans="1:16" ht="136.5" customHeight="1" x14ac:dyDescent="0.25">
      <c r="A81" s="53"/>
      <c r="B81" s="76" t="s">
        <v>52</v>
      </c>
      <c r="C81" s="82">
        <f t="shared" si="19"/>
        <v>946.27499999999998</v>
      </c>
      <c r="D81" s="69">
        <v>0</v>
      </c>
      <c r="E81" s="69">
        <v>0</v>
      </c>
      <c r="F81" s="69">
        <v>0</v>
      </c>
      <c r="G81" s="69">
        <v>0</v>
      </c>
      <c r="H81" s="69">
        <v>0</v>
      </c>
      <c r="I81" s="69">
        <v>0</v>
      </c>
      <c r="J81" s="69">
        <v>0</v>
      </c>
      <c r="K81" s="46"/>
      <c r="L81" s="89">
        <v>946.27499999999998</v>
      </c>
      <c r="M81" s="84">
        <v>0</v>
      </c>
      <c r="N81" s="84">
        <v>0</v>
      </c>
      <c r="O81" s="32"/>
      <c r="P81" s="3"/>
    </row>
    <row r="82" spans="1:16" ht="34.5" customHeight="1" x14ac:dyDescent="0.25">
      <c r="A82" s="38" t="s">
        <v>60</v>
      </c>
      <c r="B82" s="50" t="s">
        <v>17</v>
      </c>
      <c r="C82" s="82">
        <f t="shared" si="19"/>
        <v>1.43333</v>
      </c>
      <c r="D82" s="69">
        <v>0</v>
      </c>
      <c r="E82" s="69">
        <v>0</v>
      </c>
      <c r="F82" s="69">
        <v>0</v>
      </c>
      <c r="G82" s="69">
        <v>0</v>
      </c>
      <c r="H82" s="69">
        <v>0</v>
      </c>
      <c r="I82" s="69">
        <v>0</v>
      </c>
      <c r="J82" s="69">
        <v>0</v>
      </c>
      <c r="K82" s="46"/>
      <c r="L82" s="89">
        <v>1.43333</v>
      </c>
      <c r="M82" s="84">
        <v>0</v>
      </c>
      <c r="N82" s="84">
        <v>0</v>
      </c>
      <c r="O82" s="31" t="s">
        <v>15</v>
      </c>
      <c r="P82" s="3"/>
    </row>
    <row r="83" spans="1:16" ht="24.75" customHeight="1" x14ac:dyDescent="0.25">
      <c r="A83" s="49"/>
      <c r="B83" s="76" t="s">
        <v>28</v>
      </c>
      <c r="C83" s="82">
        <f t="shared" si="19"/>
        <v>238.65</v>
      </c>
      <c r="D83" s="69">
        <v>0</v>
      </c>
      <c r="E83" s="69">
        <v>0</v>
      </c>
      <c r="F83" s="69">
        <v>0</v>
      </c>
      <c r="G83" s="69">
        <v>0</v>
      </c>
      <c r="H83" s="69">
        <v>0</v>
      </c>
      <c r="I83" s="69">
        <v>0</v>
      </c>
      <c r="J83" s="69">
        <v>0</v>
      </c>
      <c r="K83" s="46"/>
      <c r="L83" s="89">
        <v>238.65</v>
      </c>
      <c r="M83" s="84">
        <v>0</v>
      </c>
      <c r="N83" s="84">
        <v>0</v>
      </c>
      <c r="O83" s="52"/>
      <c r="P83" s="3"/>
    </row>
    <row r="84" spans="1:16" ht="90" customHeight="1" x14ac:dyDescent="0.25">
      <c r="A84" s="53"/>
      <c r="B84" s="76" t="s">
        <v>52</v>
      </c>
      <c r="C84" s="82">
        <f t="shared" si="19"/>
        <v>1193.25</v>
      </c>
      <c r="D84" s="69">
        <v>0</v>
      </c>
      <c r="E84" s="69">
        <v>0</v>
      </c>
      <c r="F84" s="69">
        <v>0</v>
      </c>
      <c r="G84" s="69">
        <v>0</v>
      </c>
      <c r="H84" s="69">
        <v>0</v>
      </c>
      <c r="I84" s="69">
        <v>0</v>
      </c>
      <c r="J84" s="69">
        <v>0</v>
      </c>
      <c r="K84" s="46"/>
      <c r="L84" s="89">
        <v>1193.25</v>
      </c>
      <c r="M84" s="84">
        <v>0</v>
      </c>
      <c r="N84" s="84">
        <v>0</v>
      </c>
      <c r="O84" s="32"/>
      <c r="P84" s="3"/>
    </row>
    <row r="85" spans="1:16" ht="29.45" customHeight="1" x14ac:dyDescent="0.25">
      <c r="A85" s="38" t="s">
        <v>61</v>
      </c>
      <c r="B85" s="50" t="s">
        <v>17</v>
      </c>
      <c r="C85" s="82">
        <f t="shared" si="19"/>
        <v>1.27667</v>
      </c>
      <c r="D85" s="69">
        <v>0</v>
      </c>
      <c r="E85" s="69">
        <v>0</v>
      </c>
      <c r="F85" s="69">
        <v>0</v>
      </c>
      <c r="G85" s="69">
        <v>0</v>
      </c>
      <c r="H85" s="69">
        <v>0</v>
      </c>
      <c r="I85" s="69">
        <v>0</v>
      </c>
      <c r="J85" s="69">
        <v>0</v>
      </c>
      <c r="K85" s="46"/>
      <c r="L85" s="89">
        <v>1.27667</v>
      </c>
      <c r="M85" s="84">
        <v>0</v>
      </c>
      <c r="N85" s="84">
        <v>0</v>
      </c>
      <c r="O85" s="31" t="s">
        <v>15</v>
      </c>
      <c r="P85" s="3"/>
    </row>
    <row r="86" spans="1:16" ht="24.75" customHeight="1" x14ac:dyDescent="0.25">
      <c r="A86" s="49"/>
      <c r="B86" s="76" t="s">
        <v>28</v>
      </c>
      <c r="C86" s="82">
        <f t="shared" si="19"/>
        <v>212.565</v>
      </c>
      <c r="D86" s="69">
        <v>0</v>
      </c>
      <c r="E86" s="69">
        <v>0</v>
      </c>
      <c r="F86" s="69">
        <v>0</v>
      </c>
      <c r="G86" s="69">
        <v>0</v>
      </c>
      <c r="H86" s="69">
        <v>0</v>
      </c>
      <c r="I86" s="69">
        <v>0</v>
      </c>
      <c r="J86" s="69">
        <v>0</v>
      </c>
      <c r="K86" s="46"/>
      <c r="L86" s="89">
        <v>212.565</v>
      </c>
      <c r="M86" s="84">
        <v>0</v>
      </c>
      <c r="N86" s="84">
        <v>0</v>
      </c>
      <c r="O86" s="52"/>
      <c r="P86" s="3"/>
    </row>
    <row r="87" spans="1:16" ht="126.75" customHeight="1" x14ac:dyDescent="0.25">
      <c r="A87" s="53"/>
      <c r="B87" s="76" t="s">
        <v>52</v>
      </c>
      <c r="C87" s="82">
        <f t="shared" si="19"/>
        <v>1062.825</v>
      </c>
      <c r="D87" s="69">
        <v>0</v>
      </c>
      <c r="E87" s="69">
        <v>0</v>
      </c>
      <c r="F87" s="69">
        <v>0</v>
      </c>
      <c r="G87" s="69">
        <v>0</v>
      </c>
      <c r="H87" s="69">
        <v>0</v>
      </c>
      <c r="I87" s="69">
        <v>0</v>
      </c>
      <c r="J87" s="69">
        <v>0</v>
      </c>
      <c r="K87" s="46"/>
      <c r="L87" s="89">
        <v>1062.825</v>
      </c>
      <c r="M87" s="84">
        <v>0</v>
      </c>
      <c r="N87" s="84">
        <v>0</v>
      </c>
      <c r="O87" s="32"/>
      <c r="P87" s="3"/>
    </row>
    <row r="88" spans="1:16" ht="26.25" customHeight="1" x14ac:dyDescent="0.25">
      <c r="A88" s="38" t="s">
        <v>62</v>
      </c>
      <c r="B88" s="50" t="s">
        <v>17</v>
      </c>
      <c r="C88" s="82">
        <f t="shared" si="19"/>
        <v>1.1879999999999999</v>
      </c>
      <c r="D88" s="69">
        <v>0</v>
      </c>
      <c r="E88" s="69">
        <v>0</v>
      </c>
      <c r="F88" s="69">
        <v>0</v>
      </c>
      <c r="G88" s="69">
        <v>0</v>
      </c>
      <c r="H88" s="69">
        <v>0</v>
      </c>
      <c r="I88" s="69">
        <v>0</v>
      </c>
      <c r="J88" s="69">
        <v>0</v>
      </c>
      <c r="K88" s="46"/>
      <c r="L88" s="89">
        <v>1.1879999999999999</v>
      </c>
      <c r="M88" s="84">
        <v>0</v>
      </c>
      <c r="N88" s="84">
        <v>0</v>
      </c>
      <c r="O88" s="31" t="s">
        <v>15</v>
      </c>
      <c r="P88" s="3"/>
    </row>
    <row r="89" spans="1:16" ht="24.75" customHeight="1" x14ac:dyDescent="0.25">
      <c r="A89" s="49"/>
      <c r="B89" s="76" t="s">
        <v>28</v>
      </c>
      <c r="C89" s="82">
        <f t="shared" si="19"/>
        <v>197.80196000000001</v>
      </c>
      <c r="D89" s="69">
        <v>0</v>
      </c>
      <c r="E89" s="69">
        <v>0</v>
      </c>
      <c r="F89" s="69">
        <v>0</v>
      </c>
      <c r="G89" s="69">
        <v>0</v>
      </c>
      <c r="H89" s="69">
        <v>0</v>
      </c>
      <c r="I89" s="69">
        <v>0</v>
      </c>
      <c r="J89" s="69">
        <v>0</v>
      </c>
      <c r="K89" s="46"/>
      <c r="L89" s="89">
        <v>197.80196000000001</v>
      </c>
      <c r="M89" s="84">
        <v>0</v>
      </c>
      <c r="N89" s="84">
        <v>0</v>
      </c>
      <c r="O89" s="52"/>
      <c r="P89" s="3"/>
    </row>
    <row r="90" spans="1:16" ht="117" customHeight="1" x14ac:dyDescent="0.25">
      <c r="A90" s="53"/>
      <c r="B90" s="76" t="s">
        <v>52</v>
      </c>
      <c r="C90" s="82">
        <f t="shared" si="19"/>
        <v>989.00978999999995</v>
      </c>
      <c r="D90" s="69">
        <v>0</v>
      </c>
      <c r="E90" s="69">
        <v>0</v>
      </c>
      <c r="F90" s="69">
        <v>0</v>
      </c>
      <c r="G90" s="69">
        <v>0</v>
      </c>
      <c r="H90" s="69">
        <v>0</v>
      </c>
      <c r="I90" s="69">
        <v>0</v>
      </c>
      <c r="J90" s="69">
        <v>0</v>
      </c>
      <c r="K90" s="46"/>
      <c r="L90" s="89">
        <v>989.00978999999995</v>
      </c>
      <c r="M90" s="84">
        <v>0</v>
      </c>
      <c r="N90" s="84">
        <v>0</v>
      </c>
      <c r="O90" s="32"/>
      <c r="P90" s="3"/>
    </row>
    <row r="91" spans="1:16" ht="38.1" customHeight="1" x14ac:dyDescent="0.25">
      <c r="A91" s="38" t="s">
        <v>63</v>
      </c>
      <c r="B91" s="50" t="s">
        <v>17</v>
      </c>
      <c r="C91" s="82">
        <f t="shared" si="19"/>
        <v>1.85</v>
      </c>
      <c r="D91" s="69">
        <v>0</v>
      </c>
      <c r="E91" s="69">
        <v>0</v>
      </c>
      <c r="F91" s="69">
        <v>0</v>
      </c>
      <c r="G91" s="69">
        <v>0</v>
      </c>
      <c r="H91" s="69">
        <v>0</v>
      </c>
      <c r="I91" s="69">
        <v>0</v>
      </c>
      <c r="J91" s="69">
        <v>0</v>
      </c>
      <c r="K91" s="46"/>
      <c r="L91" s="89">
        <v>1.85</v>
      </c>
      <c r="M91" s="84">
        <v>0</v>
      </c>
      <c r="N91" s="84">
        <v>0</v>
      </c>
      <c r="O91" s="31" t="s">
        <v>15</v>
      </c>
      <c r="P91" s="3"/>
    </row>
    <row r="92" spans="1:16" ht="30" customHeight="1" x14ac:dyDescent="0.25">
      <c r="A92" s="49"/>
      <c r="B92" s="76" t="s">
        <v>28</v>
      </c>
      <c r="C92" s="82">
        <f t="shared" si="19"/>
        <v>308.02499999999998</v>
      </c>
      <c r="D92" s="69">
        <v>0</v>
      </c>
      <c r="E92" s="69">
        <v>0</v>
      </c>
      <c r="F92" s="69">
        <v>0</v>
      </c>
      <c r="G92" s="69">
        <v>0</v>
      </c>
      <c r="H92" s="69">
        <v>0</v>
      </c>
      <c r="I92" s="69">
        <v>0</v>
      </c>
      <c r="J92" s="69">
        <v>0</v>
      </c>
      <c r="K92" s="46"/>
      <c r="L92" s="89">
        <v>308.02499999999998</v>
      </c>
      <c r="M92" s="84">
        <v>0</v>
      </c>
      <c r="N92" s="84">
        <v>0</v>
      </c>
      <c r="O92" s="52"/>
      <c r="P92" s="3"/>
    </row>
    <row r="93" spans="1:16" ht="125.25" customHeight="1" x14ac:dyDescent="0.25">
      <c r="A93" s="53"/>
      <c r="B93" s="76" t="s">
        <v>52</v>
      </c>
      <c r="C93" s="82">
        <f t="shared" si="19"/>
        <v>1540.125</v>
      </c>
      <c r="D93" s="69">
        <v>0</v>
      </c>
      <c r="E93" s="69">
        <v>0</v>
      </c>
      <c r="F93" s="69">
        <v>0</v>
      </c>
      <c r="G93" s="69">
        <v>0</v>
      </c>
      <c r="H93" s="69">
        <v>0</v>
      </c>
      <c r="I93" s="69">
        <v>0</v>
      </c>
      <c r="J93" s="69">
        <v>0</v>
      </c>
      <c r="K93" s="46"/>
      <c r="L93" s="89">
        <v>1540.125</v>
      </c>
      <c r="M93" s="84">
        <v>0</v>
      </c>
      <c r="N93" s="84">
        <v>0</v>
      </c>
      <c r="O93" s="32"/>
      <c r="P93" s="3"/>
    </row>
    <row r="94" spans="1:16" ht="29.25" customHeight="1" x14ac:dyDescent="0.25">
      <c r="A94" s="38" t="s">
        <v>64</v>
      </c>
      <c r="B94" s="50" t="s">
        <v>17</v>
      </c>
      <c r="C94" s="82">
        <f t="shared" si="19"/>
        <v>1.8833299999999999</v>
      </c>
      <c r="D94" s="69">
        <v>0</v>
      </c>
      <c r="E94" s="69">
        <v>0</v>
      </c>
      <c r="F94" s="69">
        <v>0</v>
      </c>
      <c r="G94" s="69">
        <v>0</v>
      </c>
      <c r="H94" s="69">
        <v>0</v>
      </c>
      <c r="I94" s="69">
        <v>0</v>
      </c>
      <c r="J94" s="69">
        <v>0</v>
      </c>
      <c r="K94" s="46"/>
      <c r="L94" s="89">
        <v>1.8833299999999999</v>
      </c>
      <c r="M94" s="84">
        <v>0</v>
      </c>
      <c r="N94" s="84">
        <v>0</v>
      </c>
      <c r="O94" s="31" t="s">
        <v>15</v>
      </c>
      <c r="P94" s="3"/>
    </row>
    <row r="95" spans="1:16" ht="24.75" customHeight="1" x14ac:dyDescent="0.25">
      <c r="A95" s="49"/>
      <c r="B95" s="76" t="s">
        <v>28</v>
      </c>
      <c r="C95" s="82">
        <f t="shared" si="19"/>
        <v>313.57499999999999</v>
      </c>
      <c r="D95" s="69">
        <v>0</v>
      </c>
      <c r="E95" s="69">
        <v>0</v>
      </c>
      <c r="F95" s="69">
        <v>0</v>
      </c>
      <c r="G95" s="69">
        <v>0</v>
      </c>
      <c r="H95" s="69">
        <v>0</v>
      </c>
      <c r="I95" s="69">
        <v>0</v>
      </c>
      <c r="J95" s="69">
        <v>0</v>
      </c>
      <c r="K95" s="46"/>
      <c r="L95" s="89">
        <v>313.57499999999999</v>
      </c>
      <c r="M95" s="84">
        <v>0</v>
      </c>
      <c r="N95" s="84">
        <v>0</v>
      </c>
      <c r="O95" s="52"/>
      <c r="P95" s="3"/>
    </row>
    <row r="96" spans="1:16" ht="62.1" customHeight="1" x14ac:dyDescent="0.25">
      <c r="A96" s="53"/>
      <c r="B96" s="87" t="s">
        <v>52</v>
      </c>
      <c r="C96" s="82">
        <f t="shared" si="19"/>
        <v>1567.875</v>
      </c>
      <c r="D96" s="69">
        <v>0</v>
      </c>
      <c r="E96" s="69">
        <v>0</v>
      </c>
      <c r="F96" s="69">
        <v>0</v>
      </c>
      <c r="G96" s="69">
        <v>0</v>
      </c>
      <c r="H96" s="69">
        <v>0</v>
      </c>
      <c r="I96" s="69">
        <v>0</v>
      </c>
      <c r="J96" s="69">
        <v>0</v>
      </c>
      <c r="K96" s="46"/>
      <c r="L96" s="89">
        <v>1567.875</v>
      </c>
      <c r="M96" s="84">
        <v>0</v>
      </c>
      <c r="N96" s="84">
        <v>0</v>
      </c>
      <c r="O96" s="32"/>
      <c r="P96" s="3"/>
    </row>
    <row r="97" spans="1:16" ht="34.5" customHeight="1" x14ac:dyDescent="0.25">
      <c r="A97" s="38" t="s">
        <v>65</v>
      </c>
      <c r="B97" s="50" t="s">
        <v>17</v>
      </c>
      <c r="C97" s="82">
        <f t="shared" si="19"/>
        <v>1.69333</v>
      </c>
      <c r="D97" s="69">
        <v>0</v>
      </c>
      <c r="E97" s="69">
        <v>0</v>
      </c>
      <c r="F97" s="69">
        <v>0</v>
      </c>
      <c r="G97" s="69">
        <v>0</v>
      </c>
      <c r="H97" s="69">
        <v>0</v>
      </c>
      <c r="I97" s="69">
        <v>0</v>
      </c>
      <c r="J97" s="69">
        <v>0</v>
      </c>
      <c r="K97" s="46"/>
      <c r="L97" s="89">
        <v>1.69333</v>
      </c>
      <c r="M97" s="84">
        <v>0</v>
      </c>
      <c r="N97" s="84">
        <v>0</v>
      </c>
      <c r="O97" s="31" t="s">
        <v>15</v>
      </c>
      <c r="P97" s="3"/>
    </row>
    <row r="98" spans="1:16" ht="24.75" customHeight="1" x14ac:dyDescent="0.25">
      <c r="A98" s="49"/>
      <c r="B98" s="76" t="s">
        <v>28</v>
      </c>
      <c r="C98" s="82">
        <f t="shared" si="19"/>
        <v>281.94</v>
      </c>
      <c r="D98" s="69">
        <v>0</v>
      </c>
      <c r="E98" s="69">
        <v>0</v>
      </c>
      <c r="F98" s="69">
        <v>0</v>
      </c>
      <c r="G98" s="69">
        <v>0</v>
      </c>
      <c r="H98" s="69">
        <v>0</v>
      </c>
      <c r="I98" s="69">
        <v>0</v>
      </c>
      <c r="J98" s="69">
        <v>0</v>
      </c>
      <c r="K98" s="46"/>
      <c r="L98" s="89">
        <v>281.94</v>
      </c>
      <c r="M98" s="84">
        <v>0</v>
      </c>
      <c r="N98" s="84">
        <v>0</v>
      </c>
      <c r="O98" s="52"/>
      <c r="P98" s="3"/>
    </row>
    <row r="99" spans="1:16" ht="37.5" customHeight="1" x14ac:dyDescent="0.25">
      <c r="A99" s="53"/>
      <c r="B99" s="76" t="s">
        <v>52</v>
      </c>
      <c r="C99" s="82">
        <f t="shared" si="19"/>
        <v>1409.7</v>
      </c>
      <c r="D99" s="69">
        <v>0</v>
      </c>
      <c r="E99" s="69">
        <v>0</v>
      </c>
      <c r="F99" s="69">
        <v>0</v>
      </c>
      <c r="G99" s="69">
        <v>0</v>
      </c>
      <c r="H99" s="69">
        <v>0</v>
      </c>
      <c r="I99" s="69">
        <v>0</v>
      </c>
      <c r="J99" s="69">
        <v>0</v>
      </c>
      <c r="K99" s="46"/>
      <c r="L99" s="89">
        <v>1409.7</v>
      </c>
      <c r="M99" s="84">
        <v>0</v>
      </c>
      <c r="N99" s="84">
        <v>0</v>
      </c>
      <c r="O99" s="32"/>
      <c r="P99" s="3"/>
    </row>
    <row r="100" spans="1:16" ht="36.75" customHeight="1" x14ac:dyDescent="0.25">
      <c r="A100" s="38" t="s">
        <v>66</v>
      </c>
      <c r="B100" s="50" t="s">
        <v>17</v>
      </c>
      <c r="C100" s="82">
        <f t="shared" si="19"/>
        <v>1.8333299999999999</v>
      </c>
      <c r="D100" s="69">
        <v>0</v>
      </c>
      <c r="E100" s="69">
        <v>0</v>
      </c>
      <c r="F100" s="69">
        <v>0</v>
      </c>
      <c r="G100" s="69">
        <v>0</v>
      </c>
      <c r="H100" s="69">
        <v>0</v>
      </c>
      <c r="I100" s="69">
        <v>0</v>
      </c>
      <c r="J100" s="69">
        <v>0</v>
      </c>
      <c r="K100" s="46"/>
      <c r="L100" s="89">
        <v>1.8333299999999999</v>
      </c>
      <c r="M100" s="84">
        <v>0</v>
      </c>
      <c r="N100" s="84">
        <v>0</v>
      </c>
      <c r="O100" s="31" t="s">
        <v>15</v>
      </c>
      <c r="P100" s="3"/>
    </row>
    <row r="101" spans="1:16" ht="24.75" customHeight="1" x14ac:dyDescent="0.25">
      <c r="A101" s="49"/>
      <c r="B101" s="76" t="s">
        <v>28</v>
      </c>
      <c r="C101" s="82">
        <f t="shared" si="19"/>
        <v>305.25</v>
      </c>
      <c r="D101" s="69">
        <v>0</v>
      </c>
      <c r="E101" s="69">
        <v>0</v>
      </c>
      <c r="F101" s="69">
        <v>0</v>
      </c>
      <c r="G101" s="69">
        <v>0</v>
      </c>
      <c r="H101" s="69">
        <v>0</v>
      </c>
      <c r="I101" s="69">
        <v>0</v>
      </c>
      <c r="J101" s="69">
        <v>0</v>
      </c>
      <c r="K101" s="46"/>
      <c r="L101" s="89">
        <v>305.25</v>
      </c>
      <c r="M101" s="84">
        <v>0</v>
      </c>
      <c r="N101" s="84">
        <v>0</v>
      </c>
      <c r="O101" s="52"/>
      <c r="P101" s="3"/>
    </row>
    <row r="102" spans="1:16" ht="101.25" customHeight="1" x14ac:dyDescent="0.25">
      <c r="A102" s="53"/>
      <c r="B102" s="76" t="s">
        <v>52</v>
      </c>
      <c r="C102" s="82">
        <f t="shared" si="19"/>
        <v>1526.25</v>
      </c>
      <c r="D102" s="69">
        <v>0</v>
      </c>
      <c r="E102" s="69">
        <v>0</v>
      </c>
      <c r="F102" s="69">
        <v>0</v>
      </c>
      <c r="G102" s="69">
        <v>0</v>
      </c>
      <c r="H102" s="69">
        <v>0</v>
      </c>
      <c r="I102" s="69">
        <v>0</v>
      </c>
      <c r="J102" s="69">
        <v>0</v>
      </c>
      <c r="K102" s="46"/>
      <c r="L102" s="89">
        <v>1526.25</v>
      </c>
      <c r="M102" s="84">
        <v>0</v>
      </c>
      <c r="N102" s="84">
        <v>0</v>
      </c>
      <c r="O102" s="32"/>
      <c r="P102" s="3"/>
    </row>
    <row r="103" spans="1:16" ht="41.45" customHeight="1" x14ac:dyDescent="0.25">
      <c r="A103" s="38" t="s">
        <v>67</v>
      </c>
      <c r="B103" s="50" t="s">
        <v>17</v>
      </c>
      <c r="C103" s="82">
        <f t="shared" si="19"/>
        <v>1.86</v>
      </c>
      <c r="D103" s="69">
        <v>0</v>
      </c>
      <c r="E103" s="69">
        <v>0</v>
      </c>
      <c r="F103" s="69">
        <v>0</v>
      </c>
      <c r="G103" s="69">
        <v>0</v>
      </c>
      <c r="H103" s="69">
        <v>0</v>
      </c>
      <c r="I103" s="69">
        <v>0</v>
      </c>
      <c r="J103" s="69">
        <v>0</v>
      </c>
      <c r="K103" s="46"/>
      <c r="L103" s="89">
        <v>1.86</v>
      </c>
      <c r="M103" s="84">
        <v>0</v>
      </c>
      <c r="N103" s="84">
        <v>0</v>
      </c>
      <c r="O103" s="31" t="s">
        <v>15</v>
      </c>
      <c r="P103" s="3"/>
    </row>
    <row r="104" spans="1:16" ht="24.75" customHeight="1" x14ac:dyDescent="0.25">
      <c r="A104" s="49"/>
      <c r="B104" s="76" t="s">
        <v>28</v>
      </c>
      <c r="C104" s="82">
        <f t="shared" si="19"/>
        <v>309.69</v>
      </c>
      <c r="D104" s="69">
        <v>0</v>
      </c>
      <c r="E104" s="69">
        <v>0</v>
      </c>
      <c r="F104" s="69">
        <v>0</v>
      </c>
      <c r="G104" s="69">
        <v>0</v>
      </c>
      <c r="H104" s="69">
        <v>0</v>
      </c>
      <c r="I104" s="69">
        <v>0</v>
      </c>
      <c r="J104" s="69">
        <v>0</v>
      </c>
      <c r="K104" s="46"/>
      <c r="L104" s="89">
        <v>309.69</v>
      </c>
      <c r="M104" s="84">
        <v>0</v>
      </c>
      <c r="N104" s="84">
        <v>0</v>
      </c>
      <c r="O104" s="52"/>
      <c r="P104" s="3"/>
    </row>
    <row r="105" spans="1:16" ht="129" customHeight="1" x14ac:dyDescent="0.25">
      <c r="A105" s="53"/>
      <c r="B105" s="76" t="s">
        <v>52</v>
      </c>
      <c r="C105" s="82">
        <f t="shared" si="19"/>
        <v>1548.45</v>
      </c>
      <c r="D105" s="69">
        <v>0</v>
      </c>
      <c r="E105" s="69">
        <v>0</v>
      </c>
      <c r="F105" s="69">
        <v>0</v>
      </c>
      <c r="G105" s="69">
        <v>0</v>
      </c>
      <c r="H105" s="69">
        <v>0</v>
      </c>
      <c r="I105" s="69">
        <v>0</v>
      </c>
      <c r="J105" s="69">
        <v>0</v>
      </c>
      <c r="K105" s="46"/>
      <c r="L105" s="89">
        <v>1548.45</v>
      </c>
      <c r="M105" s="84">
        <v>0</v>
      </c>
      <c r="N105" s="84">
        <v>0</v>
      </c>
      <c r="O105" s="32"/>
      <c r="P105" s="3"/>
    </row>
    <row r="106" spans="1:16" ht="36.950000000000003" customHeight="1" x14ac:dyDescent="0.25">
      <c r="A106" s="38" t="s">
        <v>68</v>
      </c>
      <c r="B106" s="50" t="s">
        <v>17</v>
      </c>
      <c r="C106" s="82">
        <f t="shared" si="19"/>
        <v>2.6967500000000002</v>
      </c>
      <c r="D106" s="69">
        <v>0</v>
      </c>
      <c r="E106" s="69">
        <v>0</v>
      </c>
      <c r="F106" s="69">
        <v>0</v>
      </c>
      <c r="G106" s="69">
        <v>0</v>
      </c>
      <c r="H106" s="69">
        <v>0</v>
      </c>
      <c r="I106" s="69">
        <v>0</v>
      </c>
      <c r="J106" s="69">
        <v>0</v>
      </c>
      <c r="K106" s="46"/>
      <c r="L106" s="89">
        <v>2.6967500000000002</v>
      </c>
      <c r="M106" s="84">
        <v>0</v>
      </c>
      <c r="N106" s="84">
        <v>0</v>
      </c>
      <c r="O106" s="31" t="s">
        <v>15</v>
      </c>
      <c r="P106" s="3"/>
    </row>
    <row r="107" spans="1:16" ht="24.75" customHeight="1" x14ac:dyDescent="0.25">
      <c r="A107" s="49"/>
      <c r="B107" s="76" t="s">
        <v>28</v>
      </c>
      <c r="C107" s="82">
        <f t="shared" si="19"/>
        <v>449.00887</v>
      </c>
      <c r="D107" s="69">
        <v>0</v>
      </c>
      <c r="E107" s="69">
        <v>0</v>
      </c>
      <c r="F107" s="69">
        <v>0</v>
      </c>
      <c r="G107" s="69">
        <v>0</v>
      </c>
      <c r="H107" s="69">
        <v>0</v>
      </c>
      <c r="I107" s="69">
        <v>0</v>
      </c>
      <c r="J107" s="69">
        <v>0</v>
      </c>
      <c r="K107" s="46"/>
      <c r="L107" s="89">
        <v>449.00887</v>
      </c>
      <c r="M107" s="84">
        <v>0</v>
      </c>
      <c r="N107" s="84">
        <v>0</v>
      </c>
      <c r="O107" s="52"/>
      <c r="P107" s="3"/>
    </row>
    <row r="108" spans="1:16" ht="129" customHeight="1" x14ac:dyDescent="0.25">
      <c r="A108" s="53"/>
      <c r="B108" s="76" t="s">
        <v>52</v>
      </c>
      <c r="C108" s="82">
        <f t="shared" si="19"/>
        <v>2245.0443799999998</v>
      </c>
      <c r="D108" s="69">
        <v>0</v>
      </c>
      <c r="E108" s="69">
        <v>0</v>
      </c>
      <c r="F108" s="69">
        <v>0</v>
      </c>
      <c r="G108" s="69">
        <v>0</v>
      </c>
      <c r="H108" s="69">
        <v>0</v>
      </c>
      <c r="I108" s="69">
        <v>0</v>
      </c>
      <c r="J108" s="69">
        <v>0</v>
      </c>
      <c r="K108" s="46"/>
      <c r="L108" s="89">
        <v>2245.0443799999998</v>
      </c>
      <c r="M108" s="84">
        <v>0</v>
      </c>
      <c r="N108" s="84">
        <v>0</v>
      </c>
      <c r="O108" s="32"/>
      <c r="P108" s="3"/>
    </row>
    <row r="109" spans="1:16" ht="33" customHeight="1" x14ac:dyDescent="0.25">
      <c r="A109" s="38" t="s">
        <v>69</v>
      </c>
      <c r="B109" s="50" t="s">
        <v>17</v>
      </c>
      <c r="C109" s="82">
        <f t="shared" si="19"/>
        <v>2.5666699999999998</v>
      </c>
      <c r="D109" s="69">
        <v>0</v>
      </c>
      <c r="E109" s="69">
        <v>0</v>
      </c>
      <c r="F109" s="69">
        <v>0</v>
      </c>
      <c r="G109" s="69">
        <v>0</v>
      </c>
      <c r="H109" s="69">
        <v>0</v>
      </c>
      <c r="I109" s="69">
        <v>0</v>
      </c>
      <c r="J109" s="69">
        <v>0</v>
      </c>
      <c r="K109" s="46"/>
      <c r="L109" s="89">
        <v>2.5666699999999998</v>
      </c>
      <c r="M109" s="84">
        <v>0</v>
      </c>
      <c r="N109" s="84">
        <v>0</v>
      </c>
      <c r="O109" s="31" t="s">
        <v>15</v>
      </c>
      <c r="P109" s="3"/>
    </row>
    <row r="110" spans="1:16" ht="24.75" customHeight="1" x14ac:dyDescent="0.25">
      <c r="A110" s="49"/>
      <c r="B110" s="76" t="s">
        <v>28</v>
      </c>
      <c r="C110" s="82">
        <f t="shared" si="19"/>
        <v>427.35</v>
      </c>
      <c r="D110" s="69">
        <v>0</v>
      </c>
      <c r="E110" s="69">
        <v>0</v>
      </c>
      <c r="F110" s="69">
        <v>0</v>
      </c>
      <c r="G110" s="69">
        <v>0</v>
      </c>
      <c r="H110" s="69">
        <v>0</v>
      </c>
      <c r="I110" s="69">
        <v>0</v>
      </c>
      <c r="J110" s="69">
        <v>0</v>
      </c>
      <c r="K110" s="46"/>
      <c r="L110" s="89">
        <v>427.35</v>
      </c>
      <c r="M110" s="84">
        <v>0</v>
      </c>
      <c r="N110" s="84">
        <v>0</v>
      </c>
      <c r="O110" s="52"/>
      <c r="P110" s="3"/>
    </row>
    <row r="111" spans="1:16" ht="123" customHeight="1" x14ac:dyDescent="0.25">
      <c r="A111" s="53"/>
      <c r="B111" s="76" t="s">
        <v>52</v>
      </c>
      <c r="C111" s="82">
        <f t="shared" si="19"/>
        <v>2136.75</v>
      </c>
      <c r="D111" s="69">
        <v>0</v>
      </c>
      <c r="E111" s="69">
        <v>0</v>
      </c>
      <c r="F111" s="69">
        <v>0</v>
      </c>
      <c r="G111" s="69">
        <v>0</v>
      </c>
      <c r="H111" s="69">
        <v>0</v>
      </c>
      <c r="I111" s="69">
        <v>0</v>
      </c>
      <c r="J111" s="69">
        <v>0</v>
      </c>
      <c r="K111" s="46"/>
      <c r="L111" s="89">
        <v>2136.75</v>
      </c>
      <c r="M111" s="84">
        <v>0</v>
      </c>
      <c r="N111" s="84">
        <v>0</v>
      </c>
      <c r="O111" s="32"/>
      <c r="P111" s="3"/>
    </row>
    <row r="112" spans="1:16" ht="30.95" customHeight="1" x14ac:dyDescent="0.25">
      <c r="A112" s="38" t="s">
        <v>71</v>
      </c>
      <c r="B112" s="50" t="s">
        <v>17</v>
      </c>
      <c r="C112" s="82">
        <f t="shared" si="19"/>
        <v>28.443249999999999</v>
      </c>
      <c r="D112" s="69">
        <v>0</v>
      </c>
      <c r="E112" s="69">
        <v>0</v>
      </c>
      <c r="F112" s="69">
        <v>0</v>
      </c>
      <c r="G112" s="69">
        <v>0</v>
      </c>
      <c r="H112" s="69">
        <v>0</v>
      </c>
      <c r="I112" s="69">
        <v>0</v>
      </c>
      <c r="J112" s="69">
        <v>0</v>
      </c>
      <c r="K112" s="46"/>
      <c r="L112" s="89">
        <v>28.443249999999999</v>
      </c>
      <c r="M112" s="84">
        <v>0</v>
      </c>
      <c r="N112" s="84">
        <v>0</v>
      </c>
      <c r="O112" s="31" t="s">
        <v>15</v>
      </c>
      <c r="P112" s="3"/>
    </row>
    <row r="113" spans="1:16" ht="24.75" customHeight="1" x14ac:dyDescent="0.25">
      <c r="A113" s="49"/>
      <c r="B113" s="76" t="s">
        <v>28</v>
      </c>
      <c r="C113" s="82">
        <f t="shared" si="19"/>
        <v>4735.6586699999998</v>
      </c>
      <c r="D113" s="69">
        <v>0</v>
      </c>
      <c r="E113" s="69">
        <v>0</v>
      </c>
      <c r="F113" s="69">
        <v>0</v>
      </c>
      <c r="G113" s="69">
        <v>0</v>
      </c>
      <c r="H113" s="69">
        <v>0</v>
      </c>
      <c r="I113" s="69">
        <v>0</v>
      </c>
      <c r="J113" s="69">
        <v>0</v>
      </c>
      <c r="K113" s="46"/>
      <c r="L113" s="89">
        <v>4735.6586699999998</v>
      </c>
      <c r="M113" s="84">
        <v>0</v>
      </c>
      <c r="N113" s="84">
        <v>0</v>
      </c>
      <c r="O113" s="52"/>
      <c r="P113" s="3"/>
    </row>
    <row r="114" spans="1:16" ht="122.25" customHeight="1" x14ac:dyDescent="0.25">
      <c r="A114" s="53"/>
      <c r="B114" s="76" t="s">
        <v>52</v>
      </c>
      <c r="C114" s="82">
        <f t="shared" si="19"/>
        <v>23678.093339999999</v>
      </c>
      <c r="D114" s="69">
        <v>0</v>
      </c>
      <c r="E114" s="69">
        <v>0</v>
      </c>
      <c r="F114" s="69">
        <v>0</v>
      </c>
      <c r="G114" s="69">
        <v>0</v>
      </c>
      <c r="H114" s="69">
        <v>0</v>
      </c>
      <c r="I114" s="69">
        <v>0</v>
      </c>
      <c r="J114" s="69">
        <v>0</v>
      </c>
      <c r="K114" s="46"/>
      <c r="L114" s="89">
        <v>23678.093339999999</v>
      </c>
      <c r="M114" s="84">
        <v>0</v>
      </c>
      <c r="N114" s="84">
        <v>0</v>
      </c>
      <c r="O114" s="32"/>
      <c r="P114" s="3"/>
    </row>
    <row r="115" spans="1:16" ht="25.5" x14ac:dyDescent="0.25">
      <c r="A115" s="107" t="s">
        <v>36</v>
      </c>
      <c r="B115" s="39" t="s">
        <v>17</v>
      </c>
      <c r="C115" s="69">
        <f>SUM(D115:N115)</f>
        <v>68598.053619999991</v>
      </c>
      <c r="D115" s="68">
        <f>D30+D60+D61+D62</f>
        <v>14578.866999999998</v>
      </c>
      <c r="E115" s="68">
        <f>E30+E60+E61+E62</f>
        <v>2590.6570000000002</v>
      </c>
      <c r="F115" s="69">
        <f>F30+F60+F61+F62</f>
        <v>2997.0039999999999</v>
      </c>
      <c r="G115" s="72">
        <f>G30+G60+G61+G62</f>
        <v>9016.9</v>
      </c>
      <c r="H115" s="69">
        <f>H30+H60+H61+H62</f>
        <v>1492.6</v>
      </c>
      <c r="I115" s="69">
        <f>I33+I60+I61+I62+I63</f>
        <v>13142.342219999999</v>
      </c>
      <c r="J115" s="73">
        <f>J25+J66</f>
        <v>80.583399999999997</v>
      </c>
      <c r="K115" s="72">
        <f>K25+K66</f>
        <v>2033.6999999999998</v>
      </c>
      <c r="L115" s="68">
        <f>L25+L70</f>
        <v>14265.400000000001</v>
      </c>
      <c r="M115" s="72">
        <f>M25+M66</f>
        <v>4199.9999999999945</v>
      </c>
      <c r="N115" s="72">
        <f>N25+N66</f>
        <v>4200</v>
      </c>
      <c r="O115" s="31"/>
    </row>
    <row r="116" spans="1:16" ht="25.5" x14ac:dyDescent="0.25">
      <c r="A116" s="108"/>
      <c r="B116" s="109" t="s">
        <v>18</v>
      </c>
      <c r="C116" s="69">
        <f>SUM(D116:N116)</f>
        <v>605757.11699000001</v>
      </c>
      <c r="D116" s="68">
        <f t="shared" ref="D116:I117" si="20">D31</f>
        <v>0</v>
      </c>
      <c r="E116" s="68">
        <f t="shared" si="20"/>
        <v>0</v>
      </c>
      <c r="F116" s="69">
        <f t="shared" si="20"/>
        <v>65026.326990000001</v>
      </c>
      <c r="G116" s="72">
        <f t="shared" si="20"/>
        <v>24082.67</v>
      </c>
      <c r="H116" s="69">
        <f t="shared" si="20"/>
        <v>79132.669999999984</v>
      </c>
      <c r="I116" s="69">
        <f t="shared" si="20"/>
        <v>0</v>
      </c>
      <c r="J116" s="73">
        <f>J31+J67</f>
        <v>80502.8</v>
      </c>
      <c r="K116" s="72">
        <f>K31+K67</f>
        <v>176267.25</v>
      </c>
      <c r="L116" s="68">
        <f>L26+L71</f>
        <v>14515.5</v>
      </c>
      <c r="M116" s="72">
        <f>M31+M67</f>
        <v>166229.9</v>
      </c>
      <c r="N116" s="72">
        <f>N31+N67</f>
        <v>0</v>
      </c>
      <c r="O116" s="52"/>
    </row>
    <row r="117" spans="1:16" ht="25.5" x14ac:dyDescent="0.25">
      <c r="A117" s="108"/>
      <c r="B117" s="109" t="s">
        <v>74</v>
      </c>
      <c r="C117" s="69">
        <f>SUM(D117:N117)</f>
        <v>645369.50768000004</v>
      </c>
      <c r="D117" s="68">
        <f t="shared" si="20"/>
        <v>0</v>
      </c>
      <c r="E117" s="68">
        <f t="shared" si="20"/>
        <v>0</v>
      </c>
      <c r="F117" s="69">
        <f t="shared" si="20"/>
        <v>340074.42768000002</v>
      </c>
      <c r="G117" s="72">
        <f t="shared" si="20"/>
        <v>0</v>
      </c>
      <c r="H117" s="69">
        <f t="shared" si="20"/>
        <v>0</v>
      </c>
      <c r="I117" s="69">
        <f t="shared" si="20"/>
        <v>0</v>
      </c>
      <c r="J117" s="73">
        <f>J32</f>
        <v>0</v>
      </c>
      <c r="K117" s="72">
        <f>K68</f>
        <v>262717.78000000003</v>
      </c>
      <c r="L117" s="68">
        <f>L27+L72</f>
        <v>42577.3</v>
      </c>
      <c r="M117" s="72">
        <f>M32</f>
        <v>0</v>
      </c>
      <c r="N117" s="72">
        <f>N32</f>
        <v>0</v>
      </c>
      <c r="O117" s="52"/>
    </row>
    <row r="118" spans="1:16" ht="15.75" x14ac:dyDescent="0.25">
      <c r="A118" s="108"/>
      <c r="B118" s="110" t="s">
        <v>20</v>
      </c>
      <c r="C118" s="69">
        <f>SUM(D118:N118)</f>
        <v>1319724.67829</v>
      </c>
      <c r="D118" s="68">
        <f>D115+D116+D117</f>
        <v>14578.866999999998</v>
      </c>
      <c r="E118" s="68">
        <f t="shared" ref="E118:I118" si="21">E115+E116+E117</f>
        <v>2590.6570000000002</v>
      </c>
      <c r="F118" s="69">
        <f t="shared" si="21"/>
        <v>408097.75867000001</v>
      </c>
      <c r="G118" s="72">
        <f t="shared" si="21"/>
        <v>33099.57</v>
      </c>
      <c r="H118" s="69">
        <f t="shared" si="21"/>
        <v>80625.26999999999</v>
      </c>
      <c r="I118" s="69">
        <f t="shared" si="21"/>
        <v>13142.342219999999</v>
      </c>
      <c r="J118" s="73">
        <f>J115+J116+J117</f>
        <v>80583.383400000006</v>
      </c>
      <c r="K118" s="72">
        <f>K115+K116+K117</f>
        <v>441018.73000000004</v>
      </c>
      <c r="L118" s="68">
        <f>L115+L116+L117</f>
        <v>71358.200000000012</v>
      </c>
      <c r="M118" s="72">
        <f>M115+M116+M117</f>
        <v>170429.9</v>
      </c>
      <c r="N118" s="72">
        <f>N115+N116+N117</f>
        <v>4200</v>
      </c>
      <c r="O118" s="32"/>
    </row>
    <row r="119" spans="1:16" x14ac:dyDescent="0.2">
      <c r="A119" s="90"/>
      <c r="B119" s="90"/>
      <c r="C119" s="90"/>
      <c r="D119" s="90"/>
      <c r="E119" s="90"/>
      <c r="F119" s="90"/>
      <c r="G119" s="90"/>
      <c r="H119" s="90"/>
      <c r="I119" s="90"/>
      <c r="J119" s="90"/>
      <c r="K119" s="91"/>
      <c r="L119" s="91"/>
      <c r="M119" s="91"/>
      <c r="N119" s="91"/>
      <c r="O119" s="90"/>
    </row>
    <row r="120" spans="1:16" ht="15" customHeight="1" x14ac:dyDescent="0.2">
      <c r="A120" s="92" t="s">
        <v>35</v>
      </c>
      <c r="B120" s="92"/>
      <c r="C120" s="92"/>
      <c r="D120" s="92"/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</row>
    <row r="121" spans="1:16" ht="15" x14ac:dyDescent="0.2">
      <c r="A121" s="93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</row>
    <row r="122" spans="1:16" ht="15" customHeight="1" x14ac:dyDescent="0.2">
      <c r="A122" s="94" t="s">
        <v>56</v>
      </c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</row>
    <row r="123" spans="1:16" ht="15" x14ac:dyDescent="0.25">
      <c r="A123" s="12"/>
      <c r="B123" s="13"/>
      <c r="C123" s="14">
        <f>C115+C116+C117</f>
        <v>1319724.6782900002</v>
      </c>
      <c r="D123" s="15"/>
      <c r="E123" s="15"/>
      <c r="F123" s="15"/>
      <c r="G123" s="15"/>
      <c r="H123" s="15"/>
      <c r="I123" s="15"/>
      <c r="J123" s="15"/>
      <c r="K123" s="16">
        <f>K115+K116+K117</f>
        <v>441018.73000000004</v>
      </c>
      <c r="L123" s="16">
        <f t="shared" ref="L123:N123" si="22">L115+L116+L117</f>
        <v>71358.200000000012</v>
      </c>
      <c r="M123" s="16">
        <f t="shared" si="22"/>
        <v>170429.9</v>
      </c>
      <c r="N123" s="16">
        <f t="shared" si="22"/>
        <v>4200</v>
      </c>
      <c r="O123" s="12"/>
    </row>
  </sheetData>
  <mergeCells count="70">
    <mergeCell ref="O88:O90"/>
    <mergeCell ref="O91:O93"/>
    <mergeCell ref="O94:O96"/>
    <mergeCell ref="O97:O99"/>
    <mergeCell ref="O100:O102"/>
    <mergeCell ref="A122:O122"/>
    <mergeCell ref="A73:A75"/>
    <mergeCell ref="A69:A72"/>
    <mergeCell ref="A76:A78"/>
    <mergeCell ref="A79:A81"/>
    <mergeCell ref="A82:A84"/>
    <mergeCell ref="A85:A87"/>
    <mergeCell ref="A88:A90"/>
    <mergeCell ref="A91:A93"/>
    <mergeCell ref="A94:A96"/>
    <mergeCell ref="A109:A111"/>
    <mergeCell ref="A112:A114"/>
    <mergeCell ref="O69:O72"/>
    <mergeCell ref="O73:O75"/>
    <mergeCell ref="O76:O78"/>
    <mergeCell ref="O79:O81"/>
    <mergeCell ref="A64:O64"/>
    <mergeCell ref="A65:A68"/>
    <mergeCell ref="A115:A118"/>
    <mergeCell ref="O115:O118"/>
    <mergeCell ref="A120:O120"/>
    <mergeCell ref="A97:A99"/>
    <mergeCell ref="A100:A102"/>
    <mergeCell ref="A103:A105"/>
    <mergeCell ref="A106:A108"/>
    <mergeCell ref="O65:O68"/>
    <mergeCell ref="O82:O84"/>
    <mergeCell ref="O103:O105"/>
    <mergeCell ref="O106:O108"/>
    <mergeCell ref="O109:O111"/>
    <mergeCell ref="O112:O114"/>
    <mergeCell ref="O85:O87"/>
    <mergeCell ref="A43:A44"/>
    <mergeCell ref="O43:O48"/>
    <mergeCell ref="A46:A47"/>
    <mergeCell ref="O49:O55"/>
    <mergeCell ref="A56:A57"/>
    <mergeCell ref="O56:O61"/>
    <mergeCell ref="A58:A59"/>
    <mergeCell ref="O35:O36"/>
    <mergeCell ref="A37:A38"/>
    <mergeCell ref="O37:O40"/>
    <mergeCell ref="A39:A40"/>
    <mergeCell ref="A41:A42"/>
    <mergeCell ref="O41:O42"/>
    <mergeCell ref="A34:O34"/>
    <mergeCell ref="A16:O16"/>
    <mergeCell ref="A17:O17"/>
    <mergeCell ref="O18:O19"/>
    <mergeCell ref="A20:O20"/>
    <mergeCell ref="O21:O22"/>
    <mergeCell ref="A24:O24"/>
    <mergeCell ref="A25:A28"/>
    <mergeCell ref="O25:O28"/>
    <mergeCell ref="A29:O29"/>
    <mergeCell ref="A30:A33"/>
    <mergeCell ref="O30:O33"/>
    <mergeCell ref="I8:O9"/>
    <mergeCell ref="A10:O10"/>
    <mergeCell ref="A12:A14"/>
    <mergeCell ref="B12:B14"/>
    <mergeCell ref="C12:M12"/>
    <mergeCell ref="O12:O14"/>
    <mergeCell ref="C13:C14"/>
    <mergeCell ref="D13:M13"/>
  </mergeCells>
  <printOptions verticalCentered="1"/>
  <pageMargins left="0.19685039370078741" right="0.19685039370078741" top="0.55118110236220474" bottom="0.55118110236220474" header="0.31496062992125984" footer="0.31496062992125984"/>
  <pageSetup paperSize="9" scale="55" orientation="landscape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2022-08-24T08:02:30Z</dcterms:modified>
</cp:coreProperties>
</file>