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332" activeTab="2"/>
  </bookViews>
  <sheets>
    <sheet name="Прил 2 к № -П-АДМ от 10.03.23" sheetId="47" r:id="rId1"/>
    <sheet name="Прил 3 к № -П-АДМ от 10.03.23" sheetId="48" r:id="rId2"/>
    <sheet name="Прил 1 к № -П-АДМ от 10.03.23" sheetId="40" r:id="rId3"/>
  </sheets>
  <definedNames>
    <definedName name="_xlnm._FilterDatabase" localSheetId="2" hidden="1">'Прил 1 к № -П-АДМ от 10.03.23'!$A$21:$Y$112</definedName>
    <definedName name="_xlnm._FilterDatabase" localSheetId="0" hidden="1">'Прил 2 к № -П-АДМ от 10.03.23'!$A$21:$Y$94</definedName>
    <definedName name="_xlnm._FilterDatabase" localSheetId="1" hidden="1">'Прил 3 к № -П-АДМ от 10.03.23'!$A$11:$Y$22</definedName>
    <definedName name="_xlnm.Print_Area" localSheetId="2">'Прил 1 к № -П-АДМ от 10.03.23'!$A$1:$P$112</definedName>
    <definedName name="_xlnm.Print_Area" localSheetId="0">'Прил 2 к № -П-АДМ от 10.03.23'!$A$1:$P$94</definedName>
    <definedName name="_xlnm.Print_Area" localSheetId="1">'Прил 3 к № -П-АДМ от 10.03.23'!$A$2:$P$22</definedName>
  </definedNames>
  <calcPr calcId="145621"/>
</workbook>
</file>

<file path=xl/calcChain.xml><?xml version="1.0" encoding="utf-8"?>
<calcChain xmlns="http://schemas.openxmlformats.org/spreadsheetml/2006/main">
  <c r="I15" i="47" l="1"/>
  <c r="H15" i="47"/>
  <c r="I15" i="40"/>
  <c r="H15" i="40"/>
  <c r="H14" i="40" s="1"/>
  <c r="H91" i="40" s="1"/>
  <c r="N16" i="48"/>
  <c r="N103" i="40"/>
  <c r="N102" i="40"/>
  <c r="I77" i="40"/>
  <c r="I53" i="47"/>
  <c r="J18" i="47"/>
  <c r="K18" i="47"/>
  <c r="J18" i="40"/>
  <c r="K18" i="40"/>
  <c r="I53" i="40"/>
  <c r="L21" i="48"/>
  <c r="L22" i="48" s="1"/>
  <c r="I21" i="48"/>
  <c r="H21" i="48"/>
  <c r="G21" i="48"/>
  <c r="F21" i="48"/>
  <c r="E21" i="48"/>
  <c r="D21" i="48"/>
  <c r="C21" i="48"/>
  <c r="M20" i="48"/>
  <c r="L20" i="48"/>
  <c r="I20" i="48"/>
  <c r="I22" i="48" s="1"/>
  <c r="H20" i="48"/>
  <c r="G20" i="48"/>
  <c r="E20" i="48"/>
  <c r="D20" i="48"/>
  <c r="C20" i="48"/>
  <c r="N18" i="48"/>
  <c r="K17" i="48"/>
  <c r="K16" i="48"/>
  <c r="N15" i="48"/>
  <c r="K14" i="48"/>
  <c r="F14" i="48"/>
  <c r="F20" i="48" s="1"/>
  <c r="M93" i="47"/>
  <c r="L93" i="47"/>
  <c r="F93" i="47"/>
  <c r="E93" i="47"/>
  <c r="C93" i="47"/>
  <c r="E92" i="47"/>
  <c r="F91" i="47"/>
  <c r="E91" i="47"/>
  <c r="D91" i="47"/>
  <c r="C91" i="47"/>
  <c r="I90" i="47"/>
  <c r="N89" i="47"/>
  <c r="H88" i="47"/>
  <c r="H90" i="47" s="1"/>
  <c r="N87" i="47"/>
  <c r="N86" i="47"/>
  <c r="N85" i="47"/>
  <c r="N84" i="47"/>
  <c r="N83" i="47"/>
  <c r="N82" i="47"/>
  <c r="N81" i="47"/>
  <c r="N78" i="47"/>
  <c r="I77" i="47"/>
  <c r="H77" i="47"/>
  <c r="G77" i="47"/>
  <c r="F77" i="47"/>
  <c r="E77" i="47"/>
  <c r="D77" i="47"/>
  <c r="C77" i="47"/>
  <c r="N74" i="47"/>
  <c r="N73" i="47"/>
  <c r="N72" i="47"/>
  <c r="K72" i="47"/>
  <c r="N71" i="47"/>
  <c r="N70" i="47"/>
  <c r="N69" i="47"/>
  <c r="N68" i="47"/>
  <c r="M67" i="47"/>
  <c r="L67" i="47"/>
  <c r="N66" i="47"/>
  <c r="N65" i="47"/>
  <c r="N64" i="47"/>
  <c r="N63" i="47"/>
  <c r="F62" i="47"/>
  <c r="E62" i="47"/>
  <c r="D62" i="47"/>
  <c r="C62" i="47"/>
  <c r="I61" i="47"/>
  <c r="I93" i="47" s="1"/>
  <c r="H61" i="47"/>
  <c r="G61" i="47"/>
  <c r="G93" i="47" s="1"/>
  <c r="M60" i="47"/>
  <c r="M92" i="47" s="1"/>
  <c r="L60" i="47"/>
  <c r="L92" i="47" s="1"/>
  <c r="I60" i="47"/>
  <c r="H60" i="47"/>
  <c r="G60" i="47"/>
  <c r="M59" i="47"/>
  <c r="L59" i="47"/>
  <c r="I59" i="47"/>
  <c r="H59" i="47"/>
  <c r="G59" i="47"/>
  <c r="M58" i="47"/>
  <c r="L58" i="47"/>
  <c r="I58" i="47"/>
  <c r="H58" i="47"/>
  <c r="G58" i="47"/>
  <c r="F58" i="47"/>
  <c r="E58" i="47"/>
  <c r="D58" i="47"/>
  <c r="C58" i="47"/>
  <c r="N57" i="47"/>
  <c r="N56" i="47"/>
  <c r="N55" i="47"/>
  <c r="H53" i="47"/>
  <c r="N53" i="47" s="1"/>
  <c r="N52" i="47"/>
  <c r="N51" i="47"/>
  <c r="H50" i="47"/>
  <c r="N50" i="47" s="1"/>
  <c r="N49" i="47"/>
  <c r="I48" i="47"/>
  <c r="N48" i="47" s="1"/>
  <c r="I47" i="47"/>
  <c r="K47" i="47" s="1"/>
  <c r="N46" i="47"/>
  <c r="N45" i="47"/>
  <c r="N44" i="47"/>
  <c r="N43" i="47"/>
  <c r="N42" i="47"/>
  <c r="N41" i="47"/>
  <c r="N40" i="47"/>
  <c r="N39" i="47"/>
  <c r="N38" i="47"/>
  <c r="N37" i="47"/>
  <c r="N36" i="47"/>
  <c r="N35" i="47"/>
  <c r="N34" i="47"/>
  <c r="N33" i="47"/>
  <c r="N32" i="47"/>
  <c r="N31" i="47"/>
  <c r="N30" i="47"/>
  <c r="N29" i="47"/>
  <c r="N28" i="47"/>
  <c r="N27" i="47"/>
  <c r="N26" i="47"/>
  <c r="N25" i="47"/>
  <c r="N24" i="47"/>
  <c r="N23" i="47"/>
  <c r="M22" i="47"/>
  <c r="L22" i="47"/>
  <c r="H18" i="47"/>
  <c r="E18" i="47"/>
  <c r="G17" i="47"/>
  <c r="D17" i="47"/>
  <c r="D93" i="47" s="1"/>
  <c r="G15" i="47"/>
  <c r="F15" i="47"/>
  <c r="F92" i="47" s="1"/>
  <c r="D15" i="47"/>
  <c r="D92" i="47" s="1"/>
  <c r="C15" i="47"/>
  <c r="C92" i="47" s="1"/>
  <c r="M14" i="47"/>
  <c r="M91" i="47" s="1"/>
  <c r="L14" i="47"/>
  <c r="L91" i="47" s="1"/>
  <c r="G14" i="47"/>
  <c r="I47" i="40"/>
  <c r="K47" i="40" s="1"/>
  <c r="G91" i="47" l="1"/>
  <c r="I22" i="47"/>
  <c r="N90" i="47"/>
  <c r="I14" i="47"/>
  <c r="I18" i="47" s="1"/>
  <c r="C22" i="48"/>
  <c r="D22" i="48"/>
  <c r="G22" i="48"/>
  <c r="E22" i="48"/>
  <c r="M22" i="48"/>
  <c r="N21" i="48"/>
  <c r="F22" i="48"/>
  <c r="N14" i="48"/>
  <c r="H22" i="48"/>
  <c r="N20" i="48"/>
  <c r="L62" i="47"/>
  <c r="N47" i="47"/>
  <c r="I92" i="47"/>
  <c r="H62" i="47"/>
  <c r="N77" i="47"/>
  <c r="N15" i="47"/>
  <c r="F18" i="47"/>
  <c r="N59" i="47"/>
  <c r="N88" i="47"/>
  <c r="H92" i="47"/>
  <c r="N58" i="47"/>
  <c r="M62" i="47"/>
  <c r="G62" i="47"/>
  <c r="N67" i="47"/>
  <c r="G18" i="47"/>
  <c r="D18" i="47"/>
  <c r="D94" i="47"/>
  <c r="N17" i="47"/>
  <c r="L18" i="47"/>
  <c r="L94" i="47" s="1"/>
  <c r="N61" i="47"/>
  <c r="I62" i="47"/>
  <c r="C18" i="47"/>
  <c r="M18" i="47"/>
  <c r="M94" i="47" s="1"/>
  <c r="G92" i="47"/>
  <c r="C94" i="47"/>
  <c r="H14" i="47"/>
  <c r="E94" i="47"/>
  <c r="N60" i="47"/>
  <c r="H93" i="47"/>
  <c r="N93" i="47" s="1"/>
  <c r="F94" i="47"/>
  <c r="K72" i="40"/>
  <c r="K100" i="40"/>
  <c r="K102" i="40"/>
  <c r="I106" i="40"/>
  <c r="K103" i="40"/>
  <c r="M67" i="40"/>
  <c r="L67" i="40"/>
  <c r="N52" i="40"/>
  <c r="I94" i="47" l="1"/>
  <c r="I91" i="47" s="1"/>
  <c r="N22" i="48"/>
  <c r="N92" i="47"/>
  <c r="N62" i="47"/>
  <c r="G94" i="47"/>
  <c r="N18" i="47"/>
  <c r="N14" i="47"/>
  <c r="H91" i="47"/>
  <c r="H94" i="47" s="1"/>
  <c r="N94" i="47" l="1"/>
  <c r="N91" i="47"/>
  <c r="I59" i="40" l="1"/>
  <c r="I60" i="40"/>
  <c r="I61" i="40"/>
  <c r="I93" i="40" s="1"/>
  <c r="I92" i="40" l="1"/>
  <c r="I48" i="40" l="1"/>
  <c r="I14" i="40" s="1"/>
  <c r="I18" i="40" s="1"/>
  <c r="F58" i="40"/>
  <c r="F62" i="40"/>
  <c r="N55" i="40"/>
  <c r="N56" i="40"/>
  <c r="N57" i="40"/>
  <c r="C58" i="40"/>
  <c r="D58" i="40"/>
  <c r="E58" i="40"/>
  <c r="G58" i="40"/>
  <c r="H58" i="40"/>
  <c r="I58" i="40"/>
  <c r="L58" i="40"/>
  <c r="M58" i="40"/>
  <c r="I62" i="40"/>
  <c r="M60" i="40"/>
  <c r="L60" i="40"/>
  <c r="N58" i="40" l="1"/>
  <c r="M59" i="40" l="1"/>
  <c r="L14" i="40" l="1"/>
  <c r="L18" i="40" s="1"/>
  <c r="I90" i="40"/>
  <c r="I94" i="40" s="1"/>
  <c r="I96" i="40" s="1"/>
  <c r="I22" i="40" l="1"/>
  <c r="L22" i="40" l="1"/>
  <c r="M22" i="40"/>
  <c r="L107" i="40" l="1"/>
  <c r="I107" i="40"/>
  <c r="H107" i="40"/>
  <c r="G107" i="40"/>
  <c r="F107" i="40"/>
  <c r="E107" i="40"/>
  <c r="D107" i="40"/>
  <c r="C107" i="40"/>
  <c r="M106" i="40"/>
  <c r="L106" i="40"/>
  <c r="H106" i="40"/>
  <c r="G106" i="40"/>
  <c r="E106" i="40"/>
  <c r="D106" i="40"/>
  <c r="C106" i="40"/>
  <c r="N104" i="40"/>
  <c r="N101" i="40"/>
  <c r="F100" i="40"/>
  <c r="F106" i="40" s="1"/>
  <c r="M93" i="40"/>
  <c r="M112" i="40" s="1"/>
  <c r="L93" i="40"/>
  <c r="L112" i="40" s="1"/>
  <c r="I112" i="40"/>
  <c r="F93" i="40"/>
  <c r="F112" i="40" s="1"/>
  <c r="E93" i="40"/>
  <c r="E112" i="40" s="1"/>
  <c r="C93" i="40"/>
  <c r="C112" i="40" s="1"/>
  <c r="M92" i="40"/>
  <c r="M111" i="40" s="1"/>
  <c r="L92" i="40"/>
  <c r="E92" i="40"/>
  <c r="F91" i="40"/>
  <c r="E91" i="40"/>
  <c r="D91" i="40"/>
  <c r="C91" i="40"/>
  <c r="N89" i="40"/>
  <c r="H88" i="40"/>
  <c r="H90" i="40" s="1"/>
  <c r="N90" i="40" s="1"/>
  <c r="N87" i="40"/>
  <c r="N86" i="40"/>
  <c r="N85" i="40"/>
  <c r="N84" i="40"/>
  <c r="N83" i="40"/>
  <c r="N82" i="40"/>
  <c r="N81" i="40"/>
  <c r="N78" i="40"/>
  <c r="H77" i="40"/>
  <c r="G77" i="40"/>
  <c r="F77" i="40"/>
  <c r="E77" i="40"/>
  <c r="D77" i="40"/>
  <c r="C77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E62" i="40"/>
  <c r="D62" i="40"/>
  <c r="C62" i="40"/>
  <c r="H61" i="40"/>
  <c r="H93" i="40" s="1"/>
  <c r="G61" i="40"/>
  <c r="G93" i="40" s="1"/>
  <c r="H60" i="40"/>
  <c r="G60" i="40"/>
  <c r="M62" i="40"/>
  <c r="L59" i="40"/>
  <c r="L62" i="40" s="1"/>
  <c r="H59" i="40"/>
  <c r="H62" i="40" s="1"/>
  <c r="G59" i="40"/>
  <c r="M14" i="40"/>
  <c r="M18" i="40" s="1"/>
  <c r="H53" i="40"/>
  <c r="N53" i="40" s="1"/>
  <c r="N51" i="40"/>
  <c r="H50" i="40"/>
  <c r="N50" i="40" s="1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H18" i="40"/>
  <c r="E18" i="40"/>
  <c r="G17" i="40"/>
  <c r="D17" i="40"/>
  <c r="D93" i="40" s="1"/>
  <c r="G15" i="40"/>
  <c r="F15" i="40"/>
  <c r="F92" i="40" s="1"/>
  <c r="F111" i="40" s="1"/>
  <c r="D15" i="40"/>
  <c r="D92" i="40" s="1"/>
  <c r="C15" i="40"/>
  <c r="C18" i="40" s="1"/>
  <c r="G14" i="40"/>
  <c r="G62" i="40" l="1"/>
  <c r="L111" i="40"/>
  <c r="L94" i="40"/>
  <c r="L96" i="40" s="1"/>
  <c r="H92" i="40"/>
  <c r="H111" i="40" s="1"/>
  <c r="E111" i="40"/>
  <c r="D111" i="40"/>
  <c r="M94" i="40"/>
  <c r="M96" i="40" s="1"/>
  <c r="N60" i="40"/>
  <c r="L108" i="40"/>
  <c r="I108" i="40"/>
  <c r="I111" i="40"/>
  <c r="D108" i="40"/>
  <c r="G91" i="40"/>
  <c r="G110" i="40" s="1"/>
  <c r="D110" i="40"/>
  <c r="H108" i="40"/>
  <c r="H110" i="40"/>
  <c r="F18" i="40"/>
  <c r="N77" i="40"/>
  <c r="N88" i="40"/>
  <c r="C92" i="40"/>
  <c r="C111" i="40" s="1"/>
  <c r="L91" i="40"/>
  <c r="L110" i="40" s="1"/>
  <c r="C110" i="40"/>
  <c r="E110" i="40"/>
  <c r="C108" i="40"/>
  <c r="E108" i="40"/>
  <c r="M91" i="40"/>
  <c r="M110" i="40" s="1"/>
  <c r="D94" i="40"/>
  <c r="D112" i="40"/>
  <c r="N17" i="40"/>
  <c r="N59" i="40"/>
  <c r="H112" i="40"/>
  <c r="N15" i="40"/>
  <c r="G92" i="40"/>
  <c r="G111" i="40" s="1"/>
  <c r="G18" i="40"/>
  <c r="D18" i="40"/>
  <c r="G112" i="40"/>
  <c r="N61" i="40"/>
  <c r="F94" i="40"/>
  <c r="N93" i="40"/>
  <c r="F110" i="40"/>
  <c r="F108" i="40"/>
  <c r="E94" i="40"/>
  <c r="N107" i="40"/>
  <c r="N100" i="40"/>
  <c r="N106" i="40"/>
  <c r="G108" i="40"/>
  <c r="M108" i="40"/>
  <c r="M109" i="40" l="1"/>
  <c r="M114" i="40" s="1"/>
  <c r="I109" i="40"/>
  <c r="I114" i="40" s="1"/>
  <c r="D109" i="40"/>
  <c r="F109" i="40"/>
  <c r="L109" i="40"/>
  <c r="L114" i="40" s="1"/>
  <c r="E109" i="40"/>
  <c r="I91" i="40"/>
  <c r="N14" i="40"/>
  <c r="N62" i="40"/>
  <c r="C94" i="40"/>
  <c r="C109" i="40" s="1"/>
  <c r="N92" i="40"/>
  <c r="G94" i="40"/>
  <c r="G109" i="40" s="1"/>
  <c r="N111" i="40"/>
  <c r="N112" i="40"/>
  <c r="N18" i="40"/>
  <c r="N108" i="40"/>
  <c r="H94" i="40"/>
  <c r="H109" i="40" s="1"/>
  <c r="N109" i="40" l="1"/>
  <c r="I110" i="40"/>
  <c r="N110" i="40" s="1"/>
  <c r="N94" i="40"/>
  <c r="N91" i="40" l="1"/>
</calcChain>
</file>

<file path=xl/sharedStrings.xml><?xml version="1.0" encoding="utf-8"?>
<sst xmlns="http://schemas.openxmlformats.org/spreadsheetml/2006/main" count="382" uniqueCount="124">
  <si>
    <t>Перечень основных мероприятий муниципальной программы Златоустовского городского округа «Развитие физической культуры и спорта в Златоустовском городском округе»</t>
  </si>
  <si>
    <t>№ п/п</t>
  </si>
  <si>
    <t>Наименование мероприятия</t>
  </si>
  <si>
    <t>Объем бюджетных ассигнований (тыс. рублей)</t>
  </si>
  <si>
    <t>Финансовые затраты всего</t>
  </si>
  <si>
    <t>источник финансирования</t>
  </si>
  <si>
    <t>Ожидаемый результат</t>
  </si>
  <si>
    <t>Подпрограмма: "Златоустовский городской округ - территория здорового образа жизни"</t>
  </si>
  <si>
    <t>Бюджет Златоустовского городского округа (далее - бюджет ЗГО)</t>
  </si>
  <si>
    <t>Областной бюджет</t>
  </si>
  <si>
    <t>Федеральный бюджет</t>
  </si>
  <si>
    <t>в том числе:</t>
  </si>
  <si>
    <t>1.1</t>
  </si>
  <si>
    <t>Бюджет ЗГО</t>
  </si>
  <si>
    <t>1.2</t>
  </si>
  <si>
    <t>1.3</t>
  </si>
  <si>
    <t>1.4</t>
  </si>
  <si>
    <t xml:space="preserve">на содержание, развитие и поддержку, включая оснащение спортивным инвентарем и оборудованием отделений и групп для детей с ограниченными возможностями здоровья.    </t>
  </si>
  <si>
    <t>1.5</t>
  </si>
  <si>
    <t>1.6</t>
  </si>
  <si>
    <t>1.7</t>
  </si>
  <si>
    <t>1.8</t>
  </si>
  <si>
    <t xml:space="preserve">Цель 5. Создание условий, обеспечивающих возможность для граждан Златоустовского городского округа вести здоровый образ жизни, систематически заниматься физической культурой и спортом.                                                                                                                                                                                       </t>
  </si>
  <si>
    <t>Реконструкция лыжного стадиона им. С. Ишмуратовой со строительством биатлонного стрельбища.</t>
  </si>
  <si>
    <t>Строительство Комплексного Олимпийского Центра среднегорной подготовки на хребте Уреньга "Уральская Швейцария"</t>
  </si>
  <si>
    <t>Бюджет ЗГО:</t>
  </si>
  <si>
    <t>Областной бюджет:</t>
  </si>
  <si>
    <t>Итого по подпрограмме:</t>
  </si>
  <si>
    <t>Подпрограмма: "Развитие и содержание учреждений в области спорта"</t>
  </si>
  <si>
    <t>Цель 6.  Обеспечение деятельности подведомственных учреждений.</t>
  </si>
  <si>
    <t>Всего по программе:</t>
  </si>
  <si>
    <t>Федеральный бюджет: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</si>
  <si>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</t>
  </si>
  <si>
    <t xml:space="preserve">    ПРИЛОЖЕНИЕ  1                                                                                                                                            к постановлению Администрации Златоустовского городского округа от______ №_______</t>
  </si>
  <si>
    <t>1.9</t>
  </si>
  <si>
    <t>2</t>
  </si>
  <si>
    <t xml:space="preserve">Федеральный проект  "Спорт-норма жизни" Государственная поддержка спортивных организаций, осуществляющих подготовку спортивного резерва для сборных команд Российской Федерации </t>
  </si>
  <si>
    <t>3</t>
  </si>
  <si>
    <t>3.1</t>
  </si>
  <si>
    <t>3.2</t>
  </si>
  <si>
    <t xml:space="preserve">государственная поддержка спортивных организаций, осуществляющих подготовку спортивного резерва для сборных команд Российской Федерации </t>
  </si>
  <si>
    <t xml:space="preserve">содержание, развитие и поддержку ведущих команд (клубов) по игровым и техническим видам спорта, участвующих в чемпионатах и первенствах Челябинской области и России </t>
  </si>
  <si>
    <t>приобретение спортивного оборудования и инвентаря для приведения организаций спортивной подготовки в нормативное состояние</t>
  </si>
  <si>
    <t>содержание, развитие и поддержку, включая оснащение спортивным инвентарем и оборудованием учреждений спортивной подготовки, в том числе по подготовке резерва в сборные команды России</t>
  </si>
  <si>
    <t>1.10</t>
  </si>
  <si>
    <t>приобретение недвижимого имущества Нежилое помещение "Плавательный бассейн " Сталь" площадью 1794 кв.м., расположенное по адресу: Челябинская область, г. Златоуст, ул. им. Карла Маркса, д.26, помещение 2.</t>
  </si>
  <si>
    <t>1.11</t>
  </si>
  <si>
    <t>строительство здания для конькобежцев</t>
  </si>
  <si>
    <t>5</t>
  </si>
  <si>
    <t xml:space="preserve">Цель 1. Реализация на территории Златоустовского городского округа муниципальной политики в сфере физической культуры и спорта.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 2. Развитие физического воспитания населения, популяризация массовых видов спорта и приобщение жителей Златоустовского городского округа к регулярным занятиям физической культурой и спортом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 3. Поэтапное внедрение Всероссийского физкультурно-спортивного комплекса "Готов к труду и обороне"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 4 Обеспечение успешного выступления спортсменов Златоустовского городского округа, в том числе инвалидов,  на соревнованиях.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 5. Создание условий, обеспечивающих возможность для граждан Златоустовского городского округа вести здоровый образ жизни, систематически заниматься физической культурой и спортом.             </t>
  </si>
  <si>
    <t>Задача 3. Развитие инфраструктуры физической культуры и спорта Златоустовского городского округа</t>
  </si>
  <si>
    <t xml:space="preserve">Уровень обеспеченности граждан спортивными сооружениями,
исходя из единовременной пропускной способности объектов спорта Златоустовского городского округа 
 -45,05%                                    </t>
  </si>
  <si>
    <t xml:space="preserve">1) увеличение охвата населения услугами учреждений физкультуры и спорта и повышения их качества -  4610 человек;
2) увеличение доли доля спортсменов-разрядников в общем количестве лиц, занимающихся в системе  спортивных школ - 70,3%;
3) увеличение учреждений, в зданиях которых проведены ремонты и противопожарные мероприятия - 6 единиц.
</t>
  </si>
  <si>
    <t xml:space="preserve">Задача 1. Повышение интереса различных категорий жителей Златоустовского городского округа к занятиям физической культурой и спортом.                                                                                                                                                                                                                                                                                                                                                                                                                                                                                                                                                                               Задача 2. Достижение воспитанниками спортивных школ высоких спортивных результатов на соревнованиях различного уровня.                                                                                                                                                                                                                                                                                                                                                                                                                                                                                                                     Задача 3. Развитие инфраструктуры физической культуры и спорта Златоустовского городского округа.                                                                                                                                                                                                                                                                                                                                                                                                                      Задача 4.Укрепление материально-технической базы подведомственных учреждений. 
</t>
  </si>
  <si>
    <t xml:space="preserve">Задача 5. Создание условий для оказания услуг физкультуры и спорта.
Задача 6. Проведение ремонтных работ и противопожарных мероприятий в зданиях подведомственных учреждений.
</t>
  </si>
  <si>
    <t>Оснащение объектов спортивной инфраструктуры спортивно-технологическим оборудованием</t>
  </si>
  <si>
    <t>3.3</t>
  </si>
  <si>
    <t>Реконструкция спортивного объектагорнолыжной базы по адресу: г. Златоуст, ул. Панфилова, д.2</t>
  </si>
  <si>
    <t>Основное мероприятие "Организация и проведение физкультурных и массовых мероприятий, обеспечение спортивных сборных команд ЗГО"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</si>
  <si>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</si>
  <si>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>Основное мероприятияяе "Управление в сфере установления функций органов местного самоуправления"</t>
  </si>
  <si>
    <t>Основное мероприятие "Финансовое обеспечение мероприятий, связанных с предотвращением влияния ухудшения экономической ситуации на развитие отраслей экономики Златоустовского городского округа, с профилактикой и устранением последствий распространения коронавирусной инфекции"</t>
  </si>
  <si>
    <t>1.12</t>
  </si>
  <si>
    <t>Количество реализованных инициативных проектов - 1 единица</t>
  </si>
  <si>
    <t>6.1</t>
  </si>
  <si>
    <t>6.2</t>
  </si>
  <si>
    <t>Строительство Спортивного комплекса имени  А.Е. Карпова»"</t>
  </si>
  <si>
    <t>6.3</t>
  </si>
  <si>
    <t>6.4</t>
  </si>
  <si>
    <t>6.5</t>
  </si>
  <si>
    <t>6.6</t>
  </si>
  <si>
    <t>6.7</t>
  </si>
  <si>
    <t>7</t>
  </si>
  <si>
    <t xml:space="preserve">Основное мероприятие "Организация деятельности учреждений в сфере физической культуры и спорта"   в том числе:             </t>
  </si>
  <si>
    <t xml:space="preserve">расходы на ремонт и противопожарные мероприятия </t>
  </si>
  <si>
    <t>8.1</t>
  </si>
  <si>
    <t>8.2</t>
  </si>
  <si>
    <t>Количество учреждений, которые обеспечены средствами индивидуальной защиты для обеспечения санитарно-эпидемиологической  безопасности - 6 ед.</t>
  </si>
  <si>
    <t xml:space="preserve"> количество привлеченных квалифицированных  тренеров для работы в учреждениях физической культуры и спорта Златоустовского городского округа получивших «Единовременную социальную выплату тренерам муниципальных учреждений физической культуры и спорта, расположенных на территории Златоустовского городского округа-2 человека.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</si>
  <si>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</si>
  <si>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Финансовое обеспечение выполнения функций органов местного самоуправления и учреждений</t>
  </si>
  <si>
    <t>итого Основное мероприятие "Организация и проведение физкультурных и массовых мероприятий, обеспечение спортивных сборных команд ЗГО"</t>
  </si>
  <si>
    <t>итого 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</si>
  <si>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 xml:space="preserve">строительство, ремонт, реконструкцию и оснащение спортивных объектов, универсальных спортивных площадок, лыжероллерных трасс и "троп здоровья" в местах массового отдыха населения </t>
  </si>
  <si>
    <t>ИТОГО Основное меропритие "Реализация инициативных проектов (Капитальный ремонт футбольного поля и беговых дорожек стадиона "Таганай")</t>
  </si>
  <si>
    <t>8.3</t>
  </si>
  <si>
    <t xml:space="preserve">итого Федеральный проект  "Спорт-норма жизни" Государственная поддержка спортивных организаций, осуществляющих подготовку спортивного резерва для сборных команд Российской Федерации </t>
  </si>
  <si>
    <t>1.13</t>
  </si>
  <si>
    <t>1.14</t>
  </si>
  <si>
    <t>1.16</t>
  </si>
  <si>
    <t>1.17</t>
  </si>
  <si>
    <t>Субсидия на подготовку и участие в соревнованиях, включенных в единый областной календарный план (2905)</t>
  </si>
  <si>
    <t>1.18</t>
  </si>
  <si>
    <t>Субсидия на приобретение спортивного инвентаря и оборудования для физкультурно-спортивных организаций (2912)</t>
  </si>
  <si>
    <t>Финансовое обеспечение выполнения функций органов местного самоуправления</t>
  </si>
  <si>
    <t>Субсидия на заливку и содержание катков (2910)</t>
  </si>
  <si>
    <t>Субсидия на проведение муниципальных официальных физкультурных и спортивных мероприятий   ( 2904)</t>
  </si>
  <si>
    <t>Субсидия на приобретение основных средств за исключением спортивного инвентаря  (2907)</t>
  </si>
  <si>
    <t>приобретение для специализированных детско-юношеских спортивных школ олимпийского резерва и училищ олимпийского резерва спортивного оборудования для общефизической подготовки (с 2019г. - приобретение спортивного инвентаря и оборудования для физкультурно-спортивных организаций) 2912</t>
  </si>
  <si>
    <t xml:space="preserve"> оплата труда руководителей спортивных секций и организаторов физкультурно-оздоровительной работы с лицами ограниченными возможностями здоровья, (с 2019г - оплата услуг специалистов по организации физкультурно-оздоровительной и спортивно-массовой работы с лицами с ограниченными возможностями здоровья) 2914</t>
  </si>
  <si>
    <t>оплата услуг специалистов по организации физкультурно-оздоровительной и спортивно-массовой работы с населением старшего возраста 2915</t>
  </si>
  <si>
    <t>оплата услуг специалистов по организации физкультурно-оздоровительной и спортивно-массовой работы с населением, занятым в экономике 2916</t>
  </si>
  <si>
    <t>для финансовой поддержки организаций спортивной подготовки по базовым видам спорта  (с 2021г Финансовая поддержка учреждений спортивной подготовки на этапах спортивной специализации, в том числе на приобретение мпортивного инвентаря и оборудования) 2918</t>
  </si>
  <si>
    <t>Основное мероприятие  "Реализация инициативных проектов (Капитальный ремонт футбольного поля и беговых дорожек стадиона "Таганай")</t>
  </si>
  <si>
    <t xml:space="preserve">1. Количество проведенных спортивно-массовых мероприятий и  соревнований по видам спорта в Златоустовском городском округе - 238 еденица
2. доля жителей Златоустовского городского округа, принявших участие в спортивно-массовых мероприятиях и соревнованиях по видам спорта-22,2 процентов
</t>
  </si>
  <si>
    <t xml:space="preserve">1) увеличение доли граждан Златоустовского городского округа в возрасте 3-79 лет, систематически занимающегося физической культурой и спортом, в общей численности населения данной категории Златоустовского городского округа -49,32%;
2) увеличение доли детей и молодежи (возраст 3-29 лет), систематически занимающихся физической культурой
и спортом, в общей численности детей и молодежи в Златоустовском городском округе -85,86%;
3) увеличение доли граждан среднего возраста (женщины: 30-54 года; мужчины: 30-59 лет), систематически занимающихся физической культурой и спортом, в общей численности граждан среднего возраста Златоустовского городского округа – 41,32%;
4) увеличение доли граждан старшего возраста (женщины: 55-79 лет; мужчины: 60-79 лет), систематически занимающихся физической культурой и спортом в общей численности граждан старшего возраста Златоустовского городского округа – 22,00%;
5) увеличение доли лиц  с ограниченными возможностями здоровья и инвалидов, занимающихся физической культурой и спортом, в общей численности населения данной категории -20,85%;                                                                        
6) увеличение доли граждан Златоустовского городского округа, выполняющих нормы Всероссийского физкультурно-спортивного комплекса «Готов к труду и обороне» (ГТО), в общей численности населения Златоустовского городского округа, принявшего участие в выполнении нормативов Всероссийского физкультурно-спортивного комплекса «Готов к труду и обороне» (ГТО) – 32%;
7) увеличение количества проведенных спортивно-массовых мероприятий и  соревнований по видам спорта в Златоустовском городском округе – 238 единица; 
8) увеличение доли жителей Златоустовского городского округа, принявших участие в спортивно-массовых мероприятиях и соревнованиях по видам спорта – 22,2%;
9) увеличение количество призовых мест на всероссийских, региональных и областных соревнованиях – 1431 единица ;
10) увеличение количества  учреждений, укрепивших материально-техническую базу - 6 единиц;                                                                                                                                                                                                                                                                                                                                  11)  количество залитых катков -6 единиц;     
</t>
  </si>
  <si>
    <t>ПРИЛОЖЕНИЕ 1</t>
  </si>
  <si>
    <t>Утверждено</t>
  </si>
  <si>
    <t>Златоустовского городского округа</t>
  </si>
  <si>
    <t xml:space="preserve"> оплата труда руководителей спортивных секций в физкультурно-спортивных организациях, детских спортивных клубах, спортивных школах и образовательных организациях (с 2020 г -Оплата услуг специалистов по организации физкультурно-оздоровительной и спортивно-массовой работы с населением от 6 до 18 лет) 2913</t>
  </si>
  <si>
    <t>ПРИЛОЖЕНИЕ 2</t>
  </si>
  <si>
    <t>постановлением Администрации</t>
  </si>
  <si>
    <t>Основное мероприятие "Строительство, реконструкция спортивных объктов". В том числе:</t>
  </si>
  <si>
    <t>Субсидия на проведение мероприятий по информационно-просветительской работе, в том числе в информационно- телекоммуникационных сетях (2919)</t>
  </si>
  <si>
    <t>Строительство физкультурно-оздоровительного комплекса с залом единоборств</t>
  </si>
  <si>
    <t>ПРИЛОЖЕНИЕ 3</t>
  </si>
  <si>
    <t>1.15</t>
  </si>
  <si>
    <t xml:space="preserve">1) увеличение доли граждан Златоустовского городского округа в возрасте 3-79 лет, систематически занимающегося физической культурой и спортом, в общей численности населения данной категории Златоустовского городского округа -49,32%;
2) увеличение доли детей и молодежи (возраст 3-29 лет), систематически занимающихся физической культурой
и спортом, в общей численности детей и молодежи в Златоустовском городском округе -85,86%;
3) увеличение доли граждан среднего возраста (женщины: 30-54 года; мужчины: 30-59 лет), систематически занимающихся физической культурой и спортом, в общей численности граждан среднего возраста Златоустовского городского округа – 41,32%;
4) увеличение доли граждан старшего возраста (женщины: 55-79 лет; мужчины: 60-79 лет), систематически занимающихся физической культурой и спортом в общей численности граждан старшего возраста Златоустовского городского округа – 22,00%;
5) увеличение доли лиц  с ограниченными возможностями здоровья и инвалидов, занимающихся физической культурой и спортом, в общей численности населения данной категории -20,85%;                                                                        
6) увеличение доли граждан Златоустовского городского округа, выполняющих нормы Всероссийского физкультурно-спортивного комплекса «Готов к труду и обороне» (ГТО), в общей численности населения Златоустовского городского округа, принявшего участие в выполнении нормативов Всероссийского физкультурно-спортивного комплекса «Готов к труду и обороне» (ГТО) – 32%;
7) увеличение количества проведенных спортивно-массовых мероприятий и  соревнований по видам спорта в Златоустовском городском округе – 238 единиц; 
8) увеличение доли жителей Златоустовского городского округа, принявших участие в спортивно-массовых мероприятиях и соревнованиях по видам спорта – 22,2%;
9) увеличение количество призовых мест на всероссийских, региональных и областных соревнованиях – 1431 единица ;
10) увеличение количества  учреждений, укрепивших материально-техническую базу - 6 единиц;                                                                                                                                                                                                                                                                                                                                  11)  количество залитых катков -6 единиц;     
</t>
  </si>
  <si>
    <t xml:space="preserve">1) увеличение охвата населения услугами учреждений физкультуры и спорта и повышения их качества -                  4610 человек;
2) увеличение доли доля спортсменов-разрядников в общем количестве лиц, занимающихся в системе  спортивных школ - 70,3%;
3) увеличение учреждений, в зданиях которых проведены ремонты и противопожарные мероприятия -                        6 единиц.
</t>
  </si>
  <si>
    <t xml:space="preserve">1. Количество проведенных спортивно-массовых мероприятий и  соревнований по видам спорта в Златоустовском городском округе - 238 едениц
2. доля жителей Златоустовского городского округа, принявших участие в спортивно-массовых мероприятиях и соревнованиях по видам спорта-22,2 процентов
</t>
  </si>
  <si>
    <t>для финансовой поддержки организаций спортивной подготовки по базовым видам спорта                     (с 2021г Финансовая поддержка учреждений спортивной подготовки на этапах спортивной специализации, в том числе на приобретение мпортивного инвентаря и оборудования) 2918</t>
  </si>
  <si>
    <t xml:space="preserve">        к муниципальной программе Златоустовского городского округа «Развитие физической культуры и спорта в Златоустовском городском округе»</t>
  </si>
  <si>
    <t xml:space="preserve"> к муниципальной программе Златоустовского городского округа «Развитие физической культуры и спорта в Златоустовском городском округе»</t>
  </si>
  <si>
    <t>от 10.03.2023 г. № 76-П/АДМ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</si>
</sst>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0"/>
    <numFmt numFmtId="166" formatCode="#,##0.00000\ _₽"/>
    <numFmt numFmtId="167" formatCode="0.00000"/>
  </numFmts>
  <fonts count="2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4"/>
      <color indexed="8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19"/>
      <color indexed="8"/>
      <name val="Times New Roman"/>
      <family val="1"/>
      <charset val="204"/>
    </font>
    <font>
      <sz val="19"/>
      <color theme="1"/>
      <name val="Calibri"/>
      <family val="2"/>
      <charset val="204"/>
      <scheme val="minor"/>
    </font>
    <font>
      <sz val="19"/>
      <name val="Times New Roman"/>
      <family val="1"/>
      <charset val="204"/>
    </font>
    <font>
      <sz val="19"/>
      <color theme="1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9"/>
      <color theme="1"/>
      <name val="Calibri"/>
      <family val="2"/>
      <charset val="204"/>
      <scheme val="minor"/>
    </font>
    <font>
      <b/>
      <sz val="19"/>
      <color theme="1"/>
      <name val="Times New Roman"/>
      <family val="1"/>
      <charset val="204"/>
    </font>
    <font>
      <sz val="1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6">
    <xf numFmtId="0" fontId="0" fillId="0" borderId="0" xfId="0"/>
    <xf numFmtId="0" fontId="4" fillId="0" borderId="0" xfId="0" applyFont="1"/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2" fillId="0" borderId="0" xfId="0" applyFont="1"/>
    <xf numFmtId="0" fontId="6" fillId="0" borderId="0" xfId="0" applyFont="1"/>
    <xf numFmtId="164" fontId="0" fillId="0" borderId="0" xfId="0" applyNumberFormat="1"/>
    <xf numFmtId="0" fontId="10" fillId="0" borderId="0" xfId="0" applyFont="1"/>
    <xf numFmtId="0" fontId="7" fillId="0" borderId="0" xfId="0" applyFont="1"/>
    <xf numFmtId="0" fontId="12" fillId="0" borderId="0" xfId="0" applyFont="1"/>
    <xf numFmtId="0" fontId="14" fillId="0" borderId="0" xfId="0" applyFont="1"/>
    <xf numFmtId="0" fontId="16" fillId="0" borderId="0" xfId="0" applyFont="1"/>
    <xf numFmtId="0" fontId="5" fillId="0" borderId="0" xfId="0" applyFont="1"/>
    <xf numFmtId="4" fontId="0" fillId="0" borderId="0" xfId="0" applyNumberFormat="1"/>
    <xf numFmtId="164" fontId="6" fillId="0" borderId="0" xfId="0" applyNumberFormat="1" applyFont="1"/>
    <xf numFmtId="4" fontId="14" fillId="0" borderId="0" xfId="0" applyNumberFormat="1" applyFont="1"/>
    <xf numFmtId="164" fontId="14" fillId="0" borderId="0" xfId="0" applyNumberFormat="1" applyFont="1"/>
    <xf numFmtId="4" fontId="16" fillId="0" borderId="0" xfId="0" applyNumberFormat="1" applyFont="1"/>
    <xf numFmtId="4" fontId="10" fillId="0" borderId="0" xfId="0" applyNumberFormat="1" applyFont="1"/>
    <xf numFmtId="4" fontId="7" fillId="0" borderId="0" xfId="0" applyNumberFormat="1" applyFont="1"/>
    <xf numFmtId="0" fontId="0" fillId="2" borderId="0" xfId="0" applyFill="1"/>
    <xf numFmtId="4" fontId="7" fillId="2" borderId="0" xfId="0" applyNumberFormat="1" applyFont="1" applyFill="1"/>
    <xf numFmtId="0" fontId="11" fillId="0" borderId="0" xfId="0" applyFont="1"/>
    <xf numFmtId="0" fontId="4" fillId="2" borderId="0" xfId="0" applyFont="1" applyFill="1"/>
    <xf numFmtId="4" fontId="13" fillId="2" borderId="0" xfId="0" applyNumberFormat="1" applyFont="1" applyFill="1"/>
    <xf numFmtId="0" fontId="9" fillId="0" borderId="0" xfId="0" applyFont="1" applyAlignment="1">
      <alignment vertical="top" wrapText="1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164" fontId="17" fillId="0" borderId="2" xfId="0" applyNumberFormat="1" applyFont="1" applyBorder="1" applyAlignment="1">
      <alignment horizontal="right" vertical="center" wrapText="1"/>
    </xf>
    <xf numFmtId="164" fontId="17" fillId="0" borderId="2" xfId="0" applyNumberFormat="1" applyFont="1" applyBorder="1" applyAlignment="1">
      <alignment horizontal="right" vertical="center"/>
    </xf>
    <xf numFmtId="164" fontId="19" fillId="0" borderId="2" xfId="0" applyNumberFormat="1" applyFont="1" applyBorder="1" applyAlignment="1">
      <alignment horizontal="right" vertical="center"/>
    </xf>
    <xf numFmtId="164" fontId="20" fillId="0" borderId="2" xfId="0" applyNumberFormat="1" applyFont="1" applyBorder="1" applyAlignment="1">
      <alignment horizontal="right" vertical="center"/>
    </xf>
    <xf numFmtId="165" fontId="20" fillId="0" borderId="2" xfId="0" applyNumberFormat="1" applyFont="1" applyBorder="1" applyAlignment="1">
      <alignment horizontal="right" vertical="center"/>
    </xf>
    <xf numFmtId="165" fontId="20" fillId="2" borderId="2" xfId="0" applyNumberFormat="1" applyFont="1" applyFill="1" applyBorder="1" applyAlignment="1">
      <alignment horizontal="right" vertical="center"/>
    </xf>
    <xf numFmtId="164" fontId="19" fillId="2" borderId="2" xfId="0" applyNumberFormat="1" applyFont="1" applyFill="1" applyBorder="1" applyAlignment="1">
      <alignment horizontal="right" vertical="center"/>
    </xf>
    <xf numFmtId="165" fontId="17" fillId="0" borderId="2" xfId="0" applyNumberFormat="1" applyFont="1" applyBorder="1" applyAlignment="1">
      <alignment horizontal="right" vertical="center"/>
    </xf>
    <xf numFmtId="164" fontId="17" fillId="0" borderId="6" xfId="0" applyNumberFormat="1" applyFont="1" applyBorder="1" applyAlignment="1">
      <alignment horizontal="right" vertical="center" wrapText="1"/>
    </xf>
    <xf numFmtId="0" fontId="21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165" fontId="17" fillId="0" borderId="2" xfId="0" applyNumberFormat="1" applyFont="1" applyBorder="1" applyAlignment="1">
      <alignment horizontal="right" vertical="center" wrapText="1"/>
    </xf>
    <xf numFmtId="165" fontId="17" fillId="2" borderId="2" xfId="0" applyNumberFormat="1" applyFont="1" applyFill="1" applyBorder="1" applyAlignment="1">
      <alignment horizontal="right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164" fontId="20" fillId="2" borderId="2" xfId="0" applyNumberFormat="1" applyFont="1" applyFill="1" applyBorder="1" applyAlignment="1">
      <alignment horizontal="right" vertical="center"/>
    </xf>
    <xf numFmtId="164" fontId="18" fillId="0" borderId="2" xfId="0" applyNumberFormat="1" applyFont="1" applyBorder="1" applyAlignment="1">
      <alignment horizontal="right" vertical="center" wrapText="1"/>
    </xf>
    <xf numFmtId="164" fontId="20" fillId="0" borderId="7" xfId="0" applyNumberFormat="1" applyFont="1" applyBorder="1" applyAlignment="1">
      <alignment horizontal="right" vertical="center" wrapText="1"/>
    </xf>
    <xf numFmtId="164" fontId="20" fillId="0" borderId="2" xfId="0" applyNumberFormat="1" applyFont="1" applyBorder="1" applyAlignment="1">
      <alignment horizontal="right" vertical="center" wrapText="1"/>
    </xf>
    <xf numFmtId="49" fontId="18" fillId="0" borderId="2" xfId="0" applyNumberFormat="1" applyFont="1" applyBorder="1" applyAlignment="1">
      <alignment horizontal="center" vertical="center"/>
    </xf>
    <xf numFmtId="164" fontId="20" fillId="2" borderId="7" xfId="0" applyNumberFormat="1" applyFont="1" applyFill="1" applyBorder="1" applyAlignment="1">
      <alignment horizontal="right" vertical="center" wrapText="1"/>
    </xf>
    <xf numFmtId="2" fontId="22" fillId="0" borderId="2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164" fontId="17" fillId="0" borderId="2" xfId="0" applyNumberFormat="1" applyFont="1" applyBorder="1" applyAlignment="1">
      <alignment vertical="center"/>
    </xf>
    <xf numFmtId="164" fontId="19" fillId="0" borderId="2" xfId="0" applyNumberFormat="1" applyFont="1" applyBorder="1" applyAlignment="1">
      <alignment vertical="center"/>
    </xf>
    <xf numFmtId="164" fontId="20" fillId="0" borderId="2" xfId="0" applyNumberFormat="1" applyFont="1" applyBorder="1" applyAlignment="1">
      <alignment vertical="center"/>
    </xf>
    <xf numFmtId="164" fontId="20" fillId="2" borderId="2" xfId="0" applyNumberFormat="1" applyFont="1" applyFill="1" applyBorder="1" applyAlignment="1">
      <alignment vertical="center"/>
    </xf>
    <xf numFmtId="164" fontId="19" fillId="2" borderId="2" xfId="0" applyNumberFormat="1" applyFont="1" applyFill="1" applyBorder="1" applyAlignment="1">
      <alignment vertical="center"/>
    </xf>
    <xf numFmtId="164" fontId="18" fillId="0" borderId="7" xfId="0" applyNumberFormat="1" applyFont="1" applyBorder="1" applyAlignment="1">
      <alignment horizontal="right" vertical="center" wrapText="1"/>
    </xf>
    <xf numFmtId="49" fontId="22" fillId="0" borderId="7" xfId="0" applyNumberFormat="1" applyFont="1" applyBorder="1" applyAlignment="1">
      <alignment horizontal="center" vertical="center"/>
    </xf>
    <xf numFmtId="0" fontId="17" fillId="0" borderId="2" xfId="0" applyFont="1" applyBorder="1"/>
    <xf numFmtId="164" fontId="17" fillId="0" borderId="2" xfId="0" applyNumberFormat="1" applyFont="1" applyBorder="1"/>
    <xf numFmtId="164" fontId="19" fillId="0" borderId="2" xfId="0" applyNumberFormat="1" applyFont="1" applyBorder="1"/>
    <xf numFmtId="164" fontId="20" fillId="0" borderId="2" xfId="0" applyNumberFormat="1" applyFont="1" applyBorder="1"/>
    <xf numFmtId="167" fontId="20" fillId="0" borderId="2" xfId="0" applyNumberFormat="1" applyFont="1" applyBorder="1"/>
    <xf numFmtId="165" fontId="20" fillId="2" borderId="2" xfId="0" applyNumberFormat="1" applyFont="1" applyFill="1" applyBorder="1"/>
    <xf numFmtId="165" fontId="20" fillId="0" borderId="7" xfId="0" applyNumberFormat="1" applyFont="1" applyBorder="1" applyAlignment="1">
      <alignment vertical="center"/>
    </xf>
    <xf numFmtId="164" fontId="20" fillId="2" borderId="7" xfId="0" applyNumberFormat="1" applyFont="1" applyFill="1" applyBorder="1" applyAlignment="1">
      <alignment vertical="center"/>
    </xf>
    <xf numFmtId="164" fontId="19" fillId="2" borderId="7" xfId="0" applyNumberFormat="1" applyFont="1" applyFill="1" applyBorder="1" applyAlignment="1">
      <alignment vertical="center"/>
    </xf>
    <xf numFmtId="165" fontId="17" fillId="0" borderId="7" xfId="0" applyNumberFormat="1" applyFont="1" applyBorder="1" applyAlignment="1">
      <alignment vertical="center"/>
    </xf>
    <xf numFmtId="164" fontId="17" fillId="0" borderId="7" xfId="0" applyNumberFormat="1" applyFont="1" applyBorder="1" applyAlignment="1">
      <alignment vertical="center"/>
    </xf>
    <xf numFmtId="49" fontId="17" fillId="0" borderId="2" xfId="0" applyNumberFormat="1" applyFont="1" applyBorder="1" applyAlignment="1">
      <alignment horizontal="center" vertical="center"/>
    </xf>
    <xf numFmtId="165" fontId="20" fillId="0" borderId="2" xfId="0" applyNumberFormat="1" applyFont="1" applyBorder="1"/>
    <xf numFmtId="164" fontId="19" fillId="2" borderId="2" xfId="0" applyNumberFormat="1" applyFont="1" applyFill="1" applyBorder="1"/>
    <xf numFmtId="164" fontId="19" fillId="2" borderId="7" xfId="0" applyNumberFormat="1" applyFont="1" applyFill="1" applyBorder="1"/>
    <xf numFmtId="0" fontId="20" fillId="0" borderId="8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/>
    </xf>
    <xf numFmtId="0" fontId="17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65" fontId="17" fillId="0" borderId="2" xfId="0" applyNumberFormat="1" applyFont="1" applyBorder="1"/>
    <xf numFmtId="4" fontId="19" fillId="0" borderId="2" xfId="0" applyNumberFormat="1" applyFont="1" applyBorder="1" applyAlignment="1">
      <alignment horizontal="left"/>
    </xf>
    <xf numFmtId="0" fontId="17" fillId="0" borderId="12" xfId="0" applyFont="1" applyBorder="1" applyAlignment="1">
      <alignment vertical="center" wrapText="1"/>
    </xf>
    <xf numFmtId="0" fontId="17" fillId="0" borderId="0" xfId="0" applyFont="1" applyAlignment="1">
      <alignment horizontal="center" wrapText="1"/>
    </xf>
    <xf numFmtId="164" fontId="20" fillId="0" borderId="7" xfId="0" applyNumberFormat="1" applyFont="1" applyBorder="1" applyAlignment="1">
      <alignment vertical="center"/>
    </xf>
    <xf numFmtId="164" fontId="19" fillId="0" borderId="7" xfId="0" applyNumberFormat="1" applyFont="1" applyBorder="1" applyAlignment="1">
      <alignment vertical="center"/>
    </xf>
    <xf numFmtId="0" fontId="17" fillId="0" borderId="4" xfId="0" applyFont="1" applyBorder="1" applyAlignment="1">
      <alignment horizontal="left" wrapText="1"/>
    </xf>
    <xf numFmtId="0" fontId="20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right" vertical="center"/>
    </xf>
    <xf numFmtId="164" fontId="19" fillId="0" borderId="6" xfId="0" applyNumberFormat="1" applyFont="1" applyBorder="1" applyAlignment="1">
      <alignment horizontal="right" vertical="center"/>
    </xf>
    <xf numFmtId="164" fontId="20" fillId="0" borderId="6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top" wrapText="1"/>
    </xf>
    <xf numFmtId="164" fontId="17" fillId="0" borderId="7" xfId="0" applyNumberFormat="1" applyFont="1" applyBorder="1" applyAlignment="1">
      <alignment horizontal="right" vertical="center"/>
    </xf>
    <xf numFmtId="164" fontId="19" fillId="0" borderId="7" xfId="0" applyNumberFormat="1" applyFont="1" applyBorder="1" applyAlignment="1">
      <alignment horizontal="right" vertical="center"/>
    </xf>
    <xf numFmtId="164" fontId="20" fillId="0" borderId="7" xfId="0" applyNumberFormat="1" applyFont="1" applyBorder="1" applyAlignment="1">
      <alignment horizontal="right" vertical="center"/>
    </xf>
    <xf numFmtId="164" fontId="20" fillId="2" borderId="6" xfId="0" applyNumberFormat="1" applyFont="1" applyFill="1" applyBorder="1" applyAlignment="1">
      <alignment horizontal="right" vertical="center"/>
    </xf>
    <xf numFmtId="164" fontId="20" fillId="2" borderId="7" xfId="0" applyNumberFormat="1" applyFont="1" applyFill="1" applyBorder="1" applyAlignment="1">
      <alignment horizontal="right" vertical="center"/>
    </xf>
    <xf numFmtId="0" fontId="17" fillId="0" borderId="8" xfId="0" applyFont="1" applyBorder="1" applyAlignment="1">
      <alignment horizontal="center" vertical="center"/>
    </xf>
    <xf numFmtId="164" fontId="19" fillId="2" borderId="6" xfId="0" applyNumberFormat="1" applyFont="1" applyFill="1" applyBorder="1" applyAlignment="1">
      <alignment horizontal="right" vertical="center"/>
    </xf>
    <xf numFmtId="164" fontId="19" fillId="2" borderId="7" xfId="0" applyNumberFormat="1" applyFont="1" applyFill="1" applyBorder="1" applyAlignment="1">
      <alignment horizontal="right" vertical="center"/>
    </xf>
    <xf numFmtId="0" fontId="20" fillId="0" borderId="6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8" fillId="2" borderId="0" xfId="0" applyFont="1" applyFill="1"/>
    <xf numFmtId="165" fontId="19" fillId="2" borderId="2" xfId="0" applyNumberFormat="1" applyFont="1" applyFill="1" applyBorder="1"/>
    <xf numFmtId="166" fontId="17" fillId="0" borderId="7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right" vertical="center"/>
    </xf>
    <xf numFmtId="164" fontId="19" fillId="2" borderId="8" xfId="0" applyNumberFormat="1" applyFont="1" applyFill="1" applyBorder="1" applyAlignment="1">
      <alignment horizontal="right" vertical="center"/>
    </xf>
    <xf numFmtId="165" fontId="20" fillId="2" borderId="4" xfId="0" applyNumberFormat="1" applyFont="1" applyFill="1" applyBorder="1"/>
    <xf numFmtId="0" fontId="21" fillId="0" borderId="7" xfId="0" applyFont="1" applyBorder="1" applyAlignment="1">
      <alignment horizontal="center" vertical="center"/>
    </xf>
    <xf numFmtId="164" fontId="17" fillId="0" borderId="4" xfId="0" applyNumberFormat="1" applyFont="1" applyBorder="1" applyAlignment="1">
      <alignment horizontal="right" vertical="center" wrapText="1"/>
    </xf>
    <xf numFmtId="165" fontId="17" fillId="0" borderId="4" xfId="0" applyNumberFormat="1" applyFont="1" applyBorder="1" applyAlignment="1">
      <alignment horizontal="right" vertical="center" wrapText="1"/>
    </xf>
    <xf numFmtId="165" fontId="17" fillId="2" borderId="4" xfId="0" applyNumberFormat="1" applyFont="1" applyFill="1" applyBorder="1" applyAlignment="1">
      <alignment horizontal="right" vertical="center" wrapText="1"/>
    </xf>
    <xf numFmtId="165" fontId="17" fillId="0" borderId="4" xfId="0" applyNumberFormat="1" applyFont="1" applyBorder="1" applyAlignment="1">
      <alignment horizontal="right" vertical="center"/>
    </xf>
    <xf numFmtId="164" fontId="19" fillId="2" borderId="4" xfId="0" applyNumberFormat="1" applyFont="1" applyFill="1" applyBorder="1" applyAlignment="1">
      <alignment horizontal="right" vertical="center"/>
    </xf>
    <xf numFmtId="165" fontId="19" fillId="2" borderId="4" xfId="0" applyNumberFormat="1" applyFont="1" applyFill="1" applyBorder="1"/>
    <xf numFmtId="0" fontId="4" fillId="3" borderId="0" xfId="0" applyFont="1" applyFill="1"/>
    <xf numFmtId="0" fontId="0" fillId="3" borderId="0" xfId="0" applyFill="1"/>
    <xf numFmtId="0" fontId="8" fillId="3" borderId="0" xfId="0" applyFont="1" applyFill="1" applyAlignment="1">
      <alignment vertical="center" wrapText="1"/>
    </xf>
    <xf numFmtId="0" fontId="19" fillId="3" borderId="2" xfId="0" applyFont="1" applyFill="1" applyBorder="1" applyAlignment="1">
      <alignment horizontal="center" vertical="center"/>
    </xf>
    <xf numFmtId="164" fontId="19" fillId="3" borderId="7" xfId="0" applyNumberFormat="1" applyFont="1" applyFill="1" applyBorder="1" applyAlignment="1">
      <alignment vertical="center"/>
    </xf>
    <xf numFmtId="164" fontId="19" fillId="3" borderId="6" xfId="0" applyNumberFormat="1" applyFont="1" applyFill="1" applyBorder="1" applyAlignment="1">
      <alignment horizontal="center" vertical="center"/>
    </xf>
    <xf numFmtId="164" fontId="19" fillId="3" borderId="7" xfId="0" applyNumberFormat="1" applyFont="1" applyFill="1" applyBorder="1" applyAlignment="1">
      <alignment horizontal="center" vertical="center"/>
    </xf>
    <xf numFmtId="164" fontId="19" fillId="3" borderId="2" xfId="0" applyNumberFormat="1" applyFont="1" applyFill="1" applyBorder="1"/>
    <xf numFmtId="164" fontId="19" fillId="2" borderId="6" xfId="0" applyNumberFormat="1" applyFont="1" applyFill="1" applyBorder="1" applyAlignment="1">
      <alignment horizontal="right" vertical="center"/>
    </xf>
    <xf numFmtId="0" fontId="18" fillId="2" borderId="7" xfId="0" applyFont="1" applyFill="1" applyBorder="1" applyAlignment="1">
      <alignment horizontal="right" vertical="center"/>
    </xf>
    <xf numFmtId="164" fontId="19" fillId="2" borderId="8" xfId="0" applyNumberFormat="1" applyFont="1" applyFill="1" applyBorder="1" applyAlignment="1">
      <alignment horizontal="right" vertical="center"/>
    </xf>
    <xf numFmtId="164" fontId="19" fillId="2" borderId="7" xfId="0" applyNumberFormat="1" applyFont="1" applyFill="1" applyBorder="1" applyAlignment="1">
      <alignment horizontal="right" vertical="center"/>
    </xf>
    <xf numFmtId="164" fontId="20" fillId="2" borderId="6" xfId="0" applyNumberFormat="1" applyFont="1" applyFill="1" applyBorder="1" applyAlignment="1">
      <alignment horizontal="right" vertical="center"/>
    </xf>
    <xf numFmtId="164" fontId="20" fillId="2" borderId="7" xfId="0" applyNumberFormat="1" applyFont="1" applyFill="1" applyBorder="1" applyAlignment="1">
      <alignment horizontal="right" vertical="center"/>
    </xf>
    <xf numFmtId="0" fontId="17" fillId="0" borderId="7" xfId="0" applyFont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center" vertical="center"/>
    </xf>
    <xf numFmtId="164" fontId="19" fillId="2" borderId="7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/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2" borderId="0" xfId="0" applyFont="1" applyFill="1"/>
    <xf numFmtId="0" fontId="9" fillId="2" borderId="0" xfId="0" applyFont="1" applyFill="1" applyAlignment="1">
      <alignment vertical="top" wrapText="1"/>
    </xf>
    <xf numFmtId="0" fontId="17" fillId="2" borderId="0" xfId="0" applyFont="1" applyFill="1" applyAlignment="1">
      <alignment horizontal="center" wrapText="1"/>
    </xf>
    <xf numFmtId="0" fontId="17" fillId="2" borderId="1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164" fontId="17" fillId="2" borderId="2" xfId="0" applyNumberFormat="1" applyFont="1" applyFill="1" applyBorder="1" applyAlignment="1">
      <alignment horizontal="right" vertical="center" wrapText="1"/>
    </xf>
    <xf numFmtId="164" fontId="17" fillId="2" borderId="2" xfId="0" applyNumberFormat="1" applyFont="1" applyFill="1" applyBorder="1" applyAlignment="1">
      <alignment horizontal="right" vertical="center"/>
    </xf>
    <xf numFmtId="165" fontId="17" fillId="2" borderId="2" xfId="0" applyNumberFormat="1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164" fontId="17" fillId="2" borderId="6" xfId="0" applyNumberFormat="1" applyFont="1" applyFill="1" applyBorder="1" applyAlignment="1">
      <alignment horizontal="right" vertical="center" wrapText="1"/>
    </xf>
    <xf numFmtId="164" fontId="17" fillId="2" borderId="6" xfId="0" applyNumberFormat="1" applyFont="1" applyFill="1" applyBorder="1" applyAlignment="1">
      <alignment horizontal="right" vertical="center"/>
    </xf>
    <xf numFmtId="0" fontId="17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top" wrapText="1"/>
    </xf>
    <xf numFmtId="164" fontId="17" fillId="2" borderId="4" xfId="0" applyNumberFormat="1" applyFont="1" applyFill="1" applyBorder="1" applyAlignment="1">
      <alignment horizontal="right" vertical="center" wrapText="1"/>
    </xf>
    <xf numFmtId="165" fontId="17" fillId="2" borderId="4" xfId="0" applyNumberFormat="1" applyFont="1" applyFill="1" applyBorder="1" applyAlignment="1">
      <alignment horizontal="right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164" fontId="18" fillId="2" borderId="2" xfId="0" applyNumberFormat="1" applyFont="1" applyFill="1" applyBorder="1" applyAlignment="1">
      <alignment horizontal="right" vertical="center" wrapText="1"/>
    </xf>
    <xf numFmtId="164" fontId="20" fillId="2" borderId="2" xfId="0" applyNumberFormat="1" applyFont="1" applyFill="1" applyBorder="1" applyAlignment="1">
      <alignment horizontal="right" vertical="center" wrapText="1"/>
    </xf>
    <xf numFmtId="49" fontId="18" fillId="2" borderId="2" xfId="0" applyNumberFormat="1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 wrapText="1"/>
    </xf>
    <xf numFmtId="49" fontId="18" fillId="2" borderId="6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left" vertical="center" wrapText="1"/>
    </xf>
    <xf numFmtId="49" fontId="18" fillId="2" borderId="8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left" vertical="center" wrapText="1"/>
    </xf>
    <xf numFmtId="2" fontId="22" fillId="2" borderId="2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vertical="center"/>
    </xf>
    <xf numFmtId="0" fontId="17" fillId="2" borderId="5" xfId="0" applyFont="1" applyFill="1" applyBorder="1" applyAlignment="1">
      <alignment horizontal="left" wrapText="1"/>
    </xf>
    <xf numFmtId="0" fontId="17" fillId="2" borderId="9" xfId="0" applyFont="1" applyFill="1" applyBorder="1" applyAlignment="1">
      <alignment horizontal="left" wrapText="1"/>
    </xf>
    <xf numFmtId="0" fontId="17" fillId="2" borderId="4" xfId="0" applyFont="1" applyFill="1" applyBorder="1" applyAlignment="1">
      <alignment horizontal="left" wrapText="1"/>
    </xf>
    <xf numFmtId="0" fontId="20" fillId="2" borderId="7" xfId="0" applyFont="1" applyFill="1" applyBorder="1" applyAlignment="1">
      <alignment horizontal="center" vertical="center"/>
    </xf>
    <xf numFmtId="164" fontId="17" fillId="2" borderId="7" xfId="0" applyNumberFormat="1" applyFont="1" applyFill="1" applyBorder="1" applyAlignment="1">
      <alignment horizontal="right" vertical="center"/>
    </xf>
    <xf numFmtId="0" fontId="17" fillId="2" borderId="7" xfId="0" applyFont="1" applyFill="1" applyBorder="1" applyAlignment="1">
      <alignment horizontal="center" vertical="center" wrapText="1"/>
    </xf>
    <xf numFmtId="164" fontId="18" fillId="2" borderId="7" xfId="0" applyNumberFormat="1" applyFont="1" applyFill="1" applyBorder="1" applyAlignment="1">
      <alignment horizontal="right" vertical="center" wrapText="1"/>
    </xf>
    <xf numFmtId="49" fontId="20" fillId="2" borderId="7" xfId="0" applyNumberFormat="1" applyFont="1" applyFill="1" applyBorder="1" applyAlignment="1">
      <alignment horizontal="center" vertical="center"/>
    </xf>
    <xf numFmtId="49" fontId="22" fillId="2" borderId="7" xfId="0" applyNumberFormat="1" applyFont="1" applyFill="1" applyBorder="1" applyAlignment="1">
      <alignment horizontal="center" vertical="center"/>
    </xf>
    <xf numFmtId="0" fontId="17" fillId="2" borderId="2" xfId="0" applyFont="1" applyFill="1" applyBorder="1"/>
    <xf numFmtId="164" fontId="17" fillId="2" borderId="2" xfId="0" applyNumberFormat="1" applyFont="1" applyFill="1" applyBorder="1"/>
    <xf numFmtId="164" fontId="20" fillId="2" borderId="2" xfId="0" applyNumberFormat="1" applyFont="1" applyFill="1" applyBorder="1"/>
    <xf numFmtId="167" fontId="20" fillId="2" borderId="2" xfId="0" applyNumberFormat="1" applyFont="1" applyFill="1" applyBorder="1"/>
    <xf numFmtId="166" fontId="17" fillId="2" borderId="7" xfId="0" applyNumberFormat="1" applyFont="1" applyFill="1" applyBorder="1" applyAlignment="1">
      <alignment horizontal="right" vertical="center"/>
    </xf>
    <xf numFmtId="165" fontId="17" fillId="2" borderId="2" xfId="0" applyNumberFormat="1" applyFont="1" applyFill="1" applyBorder="1"/>
    <xf numFmtId="0" fontId="17" fillId="2" borderId="5" xfId="0" applyFont="1" applyFill="1" applyBorder="1" applyAlignment="1">
      <alignment horizontal="center"/>
    </xf>
    <xf numFmtId="0" fontId="17" fillId="2" borderId="3" xfId="0" applyFont="1" applyFill="1" applyBorder="1"/>
    <xf numFmtId="0" fontId="17" fillId="2" borderId="4" xfId="0" applyFont="1" applyFill="1" applyBorder="1" applyAlignment="1">
      <alignment horizontal="center" vertical="center"/>
    </xf>
    <xf numFmtId="164" fontId="17" fillId="2" borderId="4" xfId="0" applyNumberFormat="1" applyFont="1" applyFill="1" applyBorder="1"/>
    <xf numFmtId="164" fontId="19" fillId="2" borderId="4" xfId="0" applyNumberFormat="1" applyFont="1" applyFill="1" applyBorder="1"/>
    <xf numFmtId="164" fontId="20" fillId="2" borderId="4" xfId="0" applyNumberFormat="1" applyFont="1" applyFill="1" applyBorder="1"/>
    <xf numFmtId="167" fontId="20" fillId="2" borderId="4" xfId="0" applyNumberFormat="1" applyFont="1" applyFill="1" applyBorder="1"/>
    <xf numFmtId="166" fontId="17" fillId="2" borderId="1" xfId="0" applyNumberFormat="1" applyFont="1" applyFill="1" applyBorder="1" applyAlignment="1">
      <alignment horizontal="right" vertical="center"/>
    </xf>
    <xf numFmtId="165" fontId="17" fillId="2" borderId="4" xfId="0" applyNumberFormat="1" applyFont="1" applyFill="1" applyBorder="1"/>
    <xf numFmtId="165" fontId="20" fillId="2" borderId="7" xfId="0" applyNumberFormat="1" applyFont="1" applyFill="1" applyBorder="1" applyAlignment="1">
      <alignment vertical="center"/>
    </xf>
    <xf numFmtId="165" fontId="17" fillId="2" borderId="7" xfId="0" applyNumberFormat="1" applyFont="1" applyFill="1" applyBorder="1" applyAlignment="1">
      <alignment vertical="center"/>
    </xf>
    <xf numFmtId="164" fontId="17" fillId="2" borderId="7" xfId="0" applyNumberFormat="1" applyFont="1" applyFill="1" applyBorder="1" applyAlignment="1">
      <alignment vertical="center"/>
    </xf>
    <xf numFmtId="49" fontId="17" fillId="2" borderId="2" xfId="0" applyNumberFormat="1" applyFont="1" applyFill="1" applyBorder="1" applyAlignment="1">
      <alignment horizontal="center" vertical="center"/>
    </xf>
    <xf numFmtId="4" fontId="19" fillId="2" borderId="2" xfId="0" applyNumberFormat="1" applyFont="1" applyFill="1" applyBorder="1" applyAlignment="1">
      <alignment horizontal="left"/>
    </xf>
    <xf numFmtId="0" fontId="19" fillId="2" borderId="2" xfId="0" applyFont="1" applyFill="1" applyBorder="1"/>
    <xf numFmtId="4" fontId="18" fillId="2" borderId="0" xfId="0" applyNumberFormat="1" applyFont="1" applyFill="1"/>
    <xf numFmtId="164" fontId="20" fillId="2" borderId="2" xfId="0" applyNumberFormat="1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>
      <alignment horizontal="center" vertical="top" wrapText="1"/>
    </xf>
    <xf numFmtId="0" fontId="19" fillId="2" borderId="7" xfId="0" applyFont="1" applyFill="1" applyBorder="1" applyAlignment="1">
      <alignment horizontal="center" vertical="top" wrapText="1"/>
    </xf>
    <xf numFmtId="0" fontId="19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top" wrapText="1"/>
    </xf>
    <xf numFmtId="164" fontId="20" fillId="0" borderId="2" xfId="0" applyNumberFormat="1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0" fontId="17" fillId="0" borderId="6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164" fontId="17" fillId="0" borderId="8" xfId="0" applyNumberFormat="1" applyFont="1" applyBorder="1" applyAlignment="1">
      <alignment horizontal="right" vertical="center"/>
    </xf>
    <xf numFmtId="164" fontId="17" fillId="0" borderId="7" xfId="0" applyNumberFormat="1" applyFont="1" applyBorder="1" applyAlignment="1">
      <alignment horizontal="right" vertical="center"/>
    </xf>
    <xf numFmtId="164" fontId="19" fillId="0" borderId="6" xfId="0" applyNumberFormat="1" applyFont="1" applyBorder="1" applyAlignment="1">
      <alignment horizontal="right" vertical="center"/>
    </xf>
    <xf numFmtId="164" fontId="19" fillId="0" borderId="8" xfId="0" applyNumberFormat="1" applyFont="1" applyBorder="1" applyAlignment="1">
      <alignment horizontal="right" vertical="center"/>
    </xf>
    <xf numFmtId="164" fontId="19" fillId="0" borderId="7" xfId="0" applyNumberFormat="1" applyFont="1" applyBorder="1" applyAlignment="1">
      <alignment horizontal="right" vertical="center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right" vertical="center"/>
    </xf>
    <xf numFmtId="164" fontId="19" fillId="2" borderId="8" xfId="0" applyNumberFormat="1" applyFont="1" applyFill="1" applyBorder="1" applyAlignment="1">
      <alignment horizontal="right" vertical="center"/>
    </xf>
    <xf numFmtId="164" fontId="19" fillId="2" borderId="7" xfId="0" applyNumberFormat="1" applyFont="1" applyFill="1" applyBorder="1" applyAlignment="1">
      <alignment horizontal="right" vertical="center"/>
    </xf>
    <xf numFmtId="164" fontId="20" fillId="0" borderId="6" xfId="0" applyNumberFormat="1" applyFont="1" applyBorder="1" applyAlignment="1">
      <alignment horizontal="right" vertical="center"/>
    </xf>
    <xf numFmtId="164" fontId="20" fillId="0" borderId="8" xfId="0" applyNumberFormat="1" applyFont="1" applyBorder="1" applyAlignment="1">
      <alignment horizontal="right" vertical="center"/>
    </xf>
    <xf numFmtId="164" fontId="20" fillId="0" borderId="7" xfId="0" applyNumberFormat="1" applyFont="1" applyBorder="1" applyAlignment="1">
      <alignment horizontal="right" vertical="center"/>
    </xf>
    <xf numFmtId="164" fontId="20" fillId="2" borderId="6" xfId="0" applyNumberFormat="1" applyFont="1" applyFill="1" applyBorder="1" applyAlignment="1">
      <alignment horizontal="right" vertical="center"/>
    </xf>
    <xf numFmtId="164" fontId="20" fillId="2" borderId="8" xfId="0" applyNumberFormat="1" applyFont="1" applyFill="1" applyBorder="1" applyAlignment="1">
      <alignment horizontal="right" vertical="center"/>
    </xf>
    <xf numFmtId="164" fontId="20" fillId="2" borderId="7" xfId="0" applyNumberFormat="1" applyFont="1" applyFill="1" applyBorder="1" applyAlignment="1">
      <alignment horizontal="right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2" fontId="18" fillId="0" borderId="6" xfId="0" applyNumberFormat="1" applyFont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top" wrapText="1"/>
    </xf>
    <xf numFmtId="49" fontId="20" fillId="0" borderId="8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4" fontId="20" fillId="0" borderId="6" xfId="0" applyNumberFormat="1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center" wrapText="1"/>
    </xf>
    <xf numFmtId="49" fontId="18" fillId="0" borderId="8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center" wrapText="1"/>
    </xf>
    <xf numFmtId="165" fontId="20" fillId="2" borderId="6" xfId="0" applyNumberFormat="1" applyFont="1" applyFill="1" applyBorder="1" applyAlignment="1">
      <alignment horizontal="right" vertical="center"/>
    </xf>
    <xf numFmtId="0" fontId="18" fillId="2" borderId="7" xfId="0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vertical="center" wrapText="1"/>
    </xf>
    <xf numFmtId="2" fontId="17" fillId="0" borderId="10" xfId="0" applyNumberFormat="1" applyFont="1" applyBorder="1" applyAlignment="1">
      <alignment horizontal="center" vertical="center" wrapText="1"/>
    </xf>
    <xf numFmtId="2" fontId="18" fillId="0" borderId="11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/>
    </xf>
    <xf numFmtId="164" fontId="20" fillId="2" borderId="6" xfId="0" applyNumberFormat="1" applyFont="1" applyFill="1" applyBorder="1" applyAlignment="1">
      <alignment horizontal="center" vertical="center"/>
    </xf>
    <xf numFmtId="164" fontId="20" fillId="2" borderId="7" xfId="0" applyNumberFormat="1" applyFont="1" applyFill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164" fontId="19" fillId="0" borderId="6" xfId="0" applyNumberFormat="1" applyFont="1" applyBorder="1" applyAlignment="1">
      <alignment horizontal="center" vertical="center"/>
    </xf>
    <xf numFmtId="164" fontId="19" fillId="0" borderId="7" xfId="0" applyNumberFormat="1" applyFont="1" applyBorder="1" applyAlignment="1">
      <alignment horizontal="center" vertical="center"/>
    </xf>
    <xf numFmtId="164" fontId="19" fillId="2" borderId="6" xfId="0" applyNumberFormat="1" applyFont="1" applyFill="1" applyBorder="1" applyAlignment="1">
      <alignment horizontal="center" vertical="center"/>
    </xf>
    <xf numFmtId="164" fontId="19" fillId="2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49" fontId="17" fillId="2" borderId="6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 vertical="top" wrapText="1"/>
    </xf>
    <xf numFmtId="164" fontId="17" fillId="2" borderId="6" xfId="0" applyNumberFormat="1" applyFont="1" applyFill="1" applyBorder="1" applyAlignment="1">
      <alignment horizontal="center" vertical="center"/>
    </xf>
    <xf numFmtId="164" fontId="17" fillId="2" borderId="7" xfId="0" applyNumberFormat="1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left" wrapText="1"/>
    </xf>
    <xf numFmtId="0" fontId="17" fillId="2" borderId="4" xfId="0" applyFont="1" applyFill="1" applyBorder="1" applyAlignment="1">
      <alignment horizontal="left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7" fillId="2" borderId="8" xfId="0" applyFont="1" applyFill="1" applyBorder="1" applyAlignment="1">
      <alignment horizontal="center" vertical="center" wrapText="1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7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49" fontId="17" fillId="2" borderId="8" xfId="0" applyNumberFormat="1" applyFont="1" applyFill="1" applyBorder="1" applyAlignment="1">
      <alignment horizontal="center" vertical="center"/>
    </xf>
    <xf numFmtId="164" fontId="17" fillId="2" borderId="6" xfId="0" applyNumberFormat="1" applyFont="1" applyFill="1" applyBorder="1" applyAlignment="1">
      <alignment horizontal="right" vertical="center"/>
    </xf>
    <xf numFmtId="164" fontId="17" fillId="2" borderId="8" xfId="0" applyNumberFormat="1" applyFont="1" applyFill="1" applyBorder="1" applyAlignment="1">
      <alignment horizontal="right" vertical="center"/>
    </xf>
    <xf numFmtId="164" fontId="17" fillId="2" borderId="7" xfId="0" applyNumberFormat="1" applyFont="1" applyFill="1" applyBorder="1" applyAlignment="1">
      <alignment horizontal="right" vertical="center"/>
    </xf>
    <xf numFmtId="0" fontId="18" fillId="2" borderId="7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right" vertical="center"/>
    </xf>
    <xf numFmtId="0" fontId="20" fillId="2" borderId="8" xfId="0" applyFont="1" applyFill="1" applyBorder="1" applyAlignment="1">
      <alignment horizontal="left" vertical="center" wrapText="1"/>
    </xf>
    <xf numFmtId="2" fontId="18" fillId="2" borderId="6" xfId="0" applyNumberFormat="1" applyFont="1" applyFill="1" applyBorder="1" applyAlignment="1">
      <alignment horizontal="center" vertical="center"/>
    </xf>
    <xf numFmtId="2" fontId="18" fillId="2" borderId="8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top" wrapText="1"/>
    </xf>
    <xf numFmtId="49" fontId="20" fillId="2" borderId="8" xfId="0" applyNumberFormat="1" applyFont="1" applyFill="1" applyBorder="1" applyAlignment="1">
      <alignment horizontal="center" vertical="center"/>
    </xf>
    <xf numFmtId="49" fontId="20" fillId="2" borderId="7" xfId="0" applyNumberFormat="1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4" fontId="20" fillId="2" borderId="6" xfId="0" applyNumberFormat="1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49" fontId="18" fillId="2" borderId="6" xfId="0" applyNumberFormat="1" applyFont="1" applyFill="1" applyBorder="1" applyAlignment="1">
      <alignment horizontal="center" vertical="center"/>
    </xf>
    <xf numFmtId="49" fontId="18" fillId="2" borderId="8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left" vertical="top" wrapText="1"/>
    </xf>
    <xf numFmtId="0" fontId="18" fillId="2" borderId="7" xfId="0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0" xfId="0" applyNumberFormat="1" applyFont="1" applyFill="1" applyBorder="1" applyAlignment="1">
      <alignment horizontal="center" vertical="center" wrapText="1"/>
    </xf>
    <xf numFmtId="2" fontId="18" fillId="2" borderId="11" xfId="0" applyNumberFormat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4"/>
  <sheetViews>
    <sheetView view="pageBreakPreview" topLeftCell="G23" zoomScale="60" zoomScaleNormal="60" workbookViewId="0">
      <selection activeCell="N6" sqref="N6:P6"/>
    </sheetView>
  </sheetViews>
  <sheetFormatPr defaultColWidth="9.109375" defaultRowHeight="23.4" x14ac:dyDescent="0.45"/>
  <cols>
    <col min="1" max="1" width="11.33203125" style="8" bestFit="1" customWidth="1"/>
    <col min="2" max="2" width="40.44140625" customWidth="1"/>
    <col min="3" max="3" width="29.5546875" bestFit="1" customWidth="1"/>
    <col min="4" max="4" width="36.6640625" bestFit="1" customWidth="1"/>
    <col min="5" max="5" width="36.6640625" style="1" bestFit="1" customWidth="1"/>
    <col min="6" max="6" width="32" bestFit="1" customWidth="1"/>
    <col min="7" max="7" width="35.109375" bestFit="1" customWidth="1"/>
    <col min="8" max="8" width="32" style="20" bestFit="1" customWidth="1"/>
    <col min="9" max="9" width="28" style="23" customWidth="1"/>
    <col min="10" max="11" width="28" style="23" hidden="1" customWidth="1"/>
    <col min="12" max="12" width="28.33203125" style="23" bestFit="1" customWidth="1"/>
    <col min="13" max="13" width="28.33203125" style="23" customWidth="1"/>
    <col min="14" max="14" width="43.6640625" style="8" bestFit="1" customWidth="1"/>
    <col min="15" max="15" width="35.109375" bestFit="1" customWidth="1"/>
    <col min="16" max="16" width="34.6640625" customWidth="1"/>
    <col min="17" max="17" width="9.109375" customWidth="1"/>
    <col min="18" max="18" width="10" customWidth="1"/>
    <col min="19" max="20" width="10.6640625" customWidth="1"/>
    <col min="21" max="21" width="12.44140625" customWidth="1"/>
    <col min="22" max="22" width="13.5546875" customWidth="1"/>
    <col min="23" max="23" width="9.109375" customWidth="1"/>
  </cols>
  <sheetData>
    <row r="1" spans="1:22" ht="51.75" hidden="1" customHeight="1" x14ac:dyDescent="0.35">
      <c r="N1" s="310" t="s">
        <v>33</v>
      </c>
      <c r="O1" s="310"/>
      <c r="P1" s="310"/>
    </row>
    <row r="2" spans="1:22" ht="33.75" customHeight="1" x14ac:dyDescent="0.45">
      <c r="D2" s="2"/>
      <c r="I2" s="20"/>
      <c r="J2" s="20"/>
      <c r="K2" s="20"/>
      <c r="L2" s="20"/>
      <c r="M2" s="20"/>
      <c r="N2" s="311" t="s">
        <v>110</v>
      </c>
      <c r="O2" s="312"/>
      <c r="P2" s="312"/>
    </row>
    <row r="3" spans="1:22" ht="34.5" customHeight="1" x14ac:dyDescent="0.45">
      <c r="N3" s="311" t="s">
        <v>107</v>
      </c>
      <c r="O3" s="312"/>
      <c r="P3" s="312"/>
    </row>
    <row r="4" spans="1:22" ht="25.5" customHeight="1" x14ac:dyDescent="0.45">
      <c r="N4" s="311" t="s">
        <v>111</v>
      </c>
      <c r="O4" s="312"/>
      <c r="P4" s="312"/>
    </row>
    <row r="5" spans="1:22" ht="35.25" customHeight="1" x14ac:dyDescent="0.45">
      <c r="N5" s="311" t="s">
        <v>108</v>
      </c>
      <c r="O5" s="312"/>
      <c r="P5" s="312"/>
    </row>
    <row r="6" spans="1:22" ht="46.5" customHeight="1" x14ac:dyDescent="0.45">
      <c r="N6" s="311" t="s">
        <v>123</v>
      </c>
      <c r="O6" s="313"/>
      <c r="P6" s="313"/>
    </row>
    <row r="7" spans="1:22" ht="127.5" customHeight="1" x14ac:dyDescent="0.45">
      <c r="N7" s="311" t="s">
        <v>122</v>
      </c>
      <c r="O7" s="319"/>
      <c r="P7" s="319"/>
    </row>
    <row r="8" spans="1:22" ht="31.5" customHeight="1" x14ac:dyDescent="0.55000000000000004">
      <c r="A8" s="314" t="s">
        <v>0</v>
      </c>
      <c r="B8" s="314"/>
      <c r="C8" s="314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89"/>
      <c r="P8" s="88"/>
    </row>
    <row r="9" spans="1:22" ht="25.2" x14ac:dyDescent="0.3">
      <c r="A9" s="315" t="s">
        <v>1</v>
      </c>
      <c r="B9" s="315" t="s">
        <v>2</v>
      </c>
      <c r="C9" s="316" t="s">
        <v>3</v>
      </c>
      <c r="D9" s="317"/>
      <c r="E9" s="317"/>
      <c r="F9" s="317"/>
      <c r="G9" s="317"/>
      <c r="H9" s="317"/>
      <c r="I9" s="317"/>
      <c r="J9" s="317"/>
      <c r="K9" s="317"/>
      <c r="L9" s="317"/>
      <c r="M9" s="318"/>
      <c r="N9" s="249" t="s">
        <v>4</v>
      </c>
      <c r="O9" s="249" t="s">
        <v>5</v>
      </c>
      <c r="P9" s="249" t="s">
        <v>6</v>
      </c>
    </row>
    <row r="10" spans="1:22" ht="30.75" customHeight="1" x14ac:dyDescent="0.3">
      <c r="A10" s="315"/>
      <c r="B10" s="315"/>
      <c r="C10" s="96">
        <v>2016</v>
      </c>
      <c r="D10" s="96">
        <v>2017</v>
      </c>
      <c r="E10" s="26">
        <v>2018</v>
      </c>
      <c r="F10" s="27">
        <v>2019</v>
      </c>
      <c r="G10" s="27">
        <v>2020</v>
      </c>
      <c r="H10" s="28">
        <v>2021</v>
      </c>
      <c r="I10" s="29">
        <v>2022</v>
      </c>
      <c r="J10" s="29"/>
      <c r="K10" s="29"/>
      <c r="L10" s="29">
        <v>2023</v>
      </c>
      <c r="M10" s="29">
        <v>2024</v>
      </c>
      <c r="N10" s="251"/>
      <c r="O10" s="251"/>
      <c r="P10" s="251"/>
    </row>
    <row r="11" spans="1:22" s="11" customFormat="1" ht="24.75" customHeight="1" x14ac:dyDescent="0.6">
      <c r="A11" s="320" t="s">
        <v>7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94"/>
      <c r="O11" s="94"/>
      <c r="P11" s="79"/>
    </row>
    <row r="12" spans="1:22" s="8" customFormat="1" ht="127.5" customHeight="1" x14ac:dyDescent="0.45">
      <c r="A12" s="298" t="s">
        <v>49</v>
      </c>
      <c r="B12" s="299"/>
      <c r="C12" s="299"/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103"/>
      <c r="P12" s="300"/>
    </row>
    <row r="13" spans="1:22" s="8" customFormat="1" ht="106.5" customHeight="1" x14ac:dyDescent="0.45">
      <c r="A13" s="302" t="s">
        <v>53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95"/>
      <c r="P13" s="301"/>
    </row>
    <row r="14" spans="1:22" ht="111.75" customHeight="1" x14ac:dyDescent="0.3">
      <c r="A14" s="304">
        <v>1</v>
      </c>
      <c r="B14" s="259" t="s">
        <v>58</v>
      </c>
      <c r="C14" s="30">
        <v>7297.3850000000002</v>
      </c>
      <c r="D14" s="31">
        <v>15833.33</v>
      </c>
      <c r="E14" s="32">
        <v>26232.66</v>
      </c>
      <c r="F14" s="33">
        <v>19185.294999999998</v>
      </c>
      <c r="G14" s="34">
        <f>15771.35171-482.269</f>
        <v>15289.082710000001</v>
      </c>
      <c r="H14" s="35">
        <f>H18-H15</f>
        <v>26413.123649999987</v>
      </c>
      <c r="I14" s="36">
        <f>I25+I27+I36+I39+I43++I45+I48+I49+I50+I53+I47+I51+I52</f>
        <v>28634.710000000003</v>
      </c>
      <c r="J14" s="36"/>
      <c r="K14" s="36"/>
      <c r="L14" s="36">
        <f>L25+L27+L36+L39+L43++L45+L48+L49+L50+L53+L47+L41</f>
        <v>17874.600000000002</v>
      </c>
      <c r="M14" s="36">
        <f>M25++M27+M36+M39+M43++M45+M48+M49+M50+M53+M47+M41</f>
        <v>19751.2</v>
      </c>
      <c r="N14" s="37">
        <f>G14+F14+E14+D14+C14+H14+I14+L14+M14</f>
        <v>176511.38636</v>
      </c>
      <c r="O14" s="97" t="s">
        <v>8</v>
      </c>
      <c r="P14" s="301"/>
    </row>
    <row r="15" spans="1:22" ht="111.75" customHeight="1" x14ac:dyDescent="0.3">
      <c r="A15" s="304"/>
      <c r="B15" s="260"/>
      <c r="C15" s="246">
        <f>C24+C26+C28+C30+C32+C35+C37</f>
        <v>38775.120000000003</v>
      </c>
      <c r="D15" s="246">
        <f>D24+D26+D28+D30+D32+D35+D37</f>
        <v>43977.57</v>
      </c>
      <c r="E15" s="264">
        <v>39364.68</v>
      </c>
      <c r="F15" s="272">
        <f>F24+F26+F28+F37+F40+F42+F44</f>
        <v>63432.799999999996</v>
      </c>
      <c r="G15" s="272">
        <f>G24+G26+G28+G37+G40+G42+G44</f>
        <v>71931.400000000009</v>
      </c>
      <c r="H15" s="307">
        <f>H24+H26+H28+H37+H40+H42+H44+H46</f>
        <v>41759.360000000008</v>
      </c>
      <c r="I15" s="269">
        <f>I26+I24+I23+I28+I30+I32+I35+I37+I40+I42+I44+I46</f>
        <v>7498.6</v>
      </c>
      <c r="J15" s="114"/>
      <c r="K15" s="114"/>
      <c r="L15" s="269">
        <v>43085.2</v>
      </c>
      <c r="M15" s="269">
        <v>7498.6</v>
      </c>
      <c r="N15" s="246">
        <f>G15+F15+E15+D15+C15+H15+I15+L15+M15</f>
        <v>357323.32999999996</v>
      </c>
      <c r="O15" s="249" t="s">
        <v>9</v>
      </c>
      <c r="P15" s="301"/>
      <c r="R15" s="6"/>
      <c r="S15" s="6"/>
      <c r="T15" s="6"/>
      <c r="U15" s="13"/>
      <c r="V15" s="6"/>
    </row>
    <row r="16" spans="1:22" ht="39" customHeight="1" x14ac:dyDescent="0.3">
      <c r="A16" s="289"/>
      <c r="B16" s="260"/>
      <c r="C16" s="248"/>
      <c r="D16" s="248"/>
      <c r="E16" s="248"/>
      <c r="F16" s="248"/>
      <c r="G16" s="248"/>
      <c r="H16" s="248"/>
      <c r="I16" s="308"/>
      <c r="J16" s="126"/>
      <c r="K16" s="126"/>
      <c r="L16" s="308"/>
      <c r="M16" s="308"/>
      <c r="N16" s="248"/>
      <c r="O16" s="306"/>
      <c r="P16" s="40"/>
      <c r="R16" s="6"/>
      <c r="S16" s="6"/>
      <c r="T16" s="6"/>
      <c r="U16" s="13"/>
      <c r="V16" s="6"/>
    </row>
    <row r="17" spans="1:25" ht="111" customHeight="1" x14ac:dyDescent="0.3">
      <c r="A17" s="289"/>
      <c r="B17" s="305"/>
      <c r="C17" s="38">
        <v>874.65599999999995</v>
      </c>
      <c r="D17" s="99">
        <f>D33+D38</f>
        <v>6978</v>
      </c>
      <c r="E17" s="100">
        <v>2679.1</v>
      </c>
      <c r="F17" s="101">
        <v>0</v>
      </c>
      <c r="G17" s="101">
        <f>G33+G38</f>
        <v>0</v>
      </c>
      <c r="H17" s="111">
        <v>0</v>
      </c>
      <c r="I17" s="114">
        <v>0</v>
      </c>
      <c r="J17" s="114"/>
      <c r="K17" s="114"/>
      <c r="L17" s="114">
        <v>0</v>
      </c>
      <c r="M17" s="114">
        <v>0</v>
      </c>
      <c r="N17" s="31">
        <f t="shared" ref="N17" si="0">G17+F17+E17+D17+C17+H17+I17+L17+M17</f>
        <v>10531.756000000001</v>
      </c>
      <c r="O17" s="98" t="s">
        <v>10</v>
      </c>
      <c r="P17" s="78"/>
      <c r="S17" s="6"/>
    </row>
    <row r="18" spans="1:25" ht="248.25" customHeight="1" x14ac:dyDescent="0.3">
      <c r="A18" s="39"/>
      <c r="B18" s="242" t="s">
        <v>81</v>
      </c>
      <c r="C18" s="30">
        <f>C17+C15+C14</f>
        <v>46947.161000000007</v>
      </c>
      <c r="D18" s="30">
        <f>D17+D15+D14</f>
        <v>66788.899999999994</v>
      </c>
      <c r="E18" s="30">
        <f>E17+E15+E14</f>
        <v>68276.44</v>
      </c>
      <c r="F18" s="30">
        <f>F17+F15+F14</f>
        <v>82618.095000000001</v>
      </c>
      <c r="G18" s="41">
        <f>G17+G15+G14</f>
        <v>87220.482710000011</v>
      </c>
      <c r="H18" s="42">
        <f>68172.48365</f>
        <v>68172.483649999995</v>
      </c>
      <c r="I18" s="36">
        <f t="shared" ref="I18:K18" si="1">I14+I15+I17</f>
        <v>36133.310000000005</v>
      </c>
      <c r="J18" s="36">
        <f t="shared" si="1"/>
        <v>0</v>
      </c>
      <c r="K18" s="36">
        <f t="shared" si="1"/>
        <v>0</v>
      </c>
      <c r="L18" s="36">
        <f>L14+L15+L17</f>
        <v>60959.8</v>
      </c>
      <c r="M18" s="36">
        <f>M14+M15+M17</f>
        <v>27249.800000000003</v>
      </c>
      <c r="N18" s="37">
        <f>G18+F18+E18+D18+C18+H18+I18+L18+M18</f>
        <v>544366.47236000001</v>
      </c>
      <c r="O18" s="97"/>
      <c r="P18" s="80"/>
      <c r="S18" s="6"/>
    </row>
    <row r="19" spans="1:25" ht="101.25" customHeight="1" x14ac:dyDescent="0.3">
      <c r="A19" s="129"/>
      <c r="B19" s="124"/>
      <c r="C19" s="130"/>
      <c r="D19" s="130"/>
      <c r="E19" s="130"/>
      <c r="F19" s="130"/>
      <c r="G19" s="131"/>
      <c r="H19" s="132"/>
      <c r="I19" s="134"/>
      <c r="J19" s="134"/>
      <c r="K19" s="134"/>
      <c r="L19" s="134"/>
      <c r="M19" s="134"/>
      <c r="N19" s="133"/>
      <c r="O19" s="125"/>
      <c r="P19" s="80"/>
      <c r="S19" s="6"/>
    </row>
    <row r="20" spans="1:25" ht="68.25" customHeight="1" x14ac:dyDescent="0.3">
      <c r="A20" s="129"/>
      <c r="B20" s="124"/>
      <c r="C20" s="130"/>
      <c r="D20" s="130"/>
      <c r="E20" s="130"/>
      <c r="F20" s="130"/>
      <c r="G20" s="131"/>
      <c r="H20" s="132"/>
      <c r="I20" s="134"/>
      <c r="J20" s="134"/>
      <c r="K20" s="134"/>
      <c r="L20" s="134"/>
      <c r="M20" s="134"/>
      <c r="N20" s="133"/>
      <c r="O20" s="125"/>
      <c r="P20" s="80"/>
      <c r="S20" s="6"/>
    </row>
    <row r="21" spans="1:25" ht="24.6" x14ac:dyDescent="0.3">
      <c r="A21" s="43"/>
      <c r="B21" s="102" t="s">
        <v>11</v>
      </c>
      <c r="C21" s="103"/>
      <c r="D21" s="103"/>
      <c r="E21" s="103"/>
      <c r="F21" s="103"/>
      <c r="G21" s="103"/>
      <c r="H21" s="103"/>
      <c r="I21" s="120"/>
      <c r="J21" s="120"/>
      <c r="K21" s="120"/>
      <c r="L21" s="120"/>
      <c r="M21" s="120"/>
      <c r="N21" s="103"/>
      <c r="O21" s="103"/>
      <c r="P21" s="259" t="s">
        <v>105</v>
      </c>
      <c r="S21" s="6"/>
    </row>
    <row r="22" spans="1:25" ht="24" hidden="1" customHeight="1" x14ac:dyDescent="0.25">
      <c r="A22" s="113"/>
      <c r="B22" s="44"/>
      <c r="C22" s="45"/>
      <c r="D22" s="103"/>
      <c r="E22" s="103"/>
      <c r="F22" s="103"/>
      <c r="G22" s="103"/>
      <c r="H22" s="103"/>
      <c r="I22" s="36">
        <f>SUM(I23:I53)</f>
        <v>36133.31</v>
      </c>
      <c r="J22" s="36"/>
      <c r="K22" s="36"/>
      <c r="L22" s="36">
        <f>SUM(L23:L53)</f>
        <v>60959.799999999996</v>
      </c>
      <c r="M22" s="36">
        <f>SUM(M23:M53)</f>
        <v>27249.8</v>
      </c>
      <c r="N22" s="103"/>
      <c r="O22" s="103"/>
      <c r="P22" s="296"/>
      <c r="S22" s="6"/>
    </row>
    <row r="23" spans="1:25" ht="78" customHeight="1" x14ac:dyDescent="0.3">
      <c r="A23" s="256" t="s">
        <v>12</v>
      </c>
      <c r="B23" s="254" t="s">
        <v>41</v>
      </c>
      <c r="C23" s="38">
        <v>4674.8339999999998</v>
      </c>
      <c r="D23" s="31">
        <v>4735.8</v>
      </c>
      <c r="E23" s="32">
        <v>3600</v>
      </c>
      <c r="F23" s="33">
        <v>3600</v>
      </c>
      <c r="G23" s="33">
        <v>3600</v>
      </c>
      <c r="H23" s="46">
        <v>0</v>
      </c>
      <c r="I23" s="36">
        <v>0</v>
      </c>
      <c r="J23" s="36"/>
      <c r="K23" s="36"/>
      <c r="L23" s="36">
        <v>0</v>
      </c>
      <c r="M23" s="36">
        <v>0</v>
      </c>
      <c r="N23" s="31">
        <f>H23+G23+F23+E23+D23+C23+I23+L23+M23</f>
        <v>20210.633999999998</v>
      </c>
      <c r="O23" s="97" t="s">
        <v>13</v>
      </c>
      <c r="P23" s="296"/>
      <c r="Y23" s="6"/>
    </row>
    <row r="24" spans="1:25" ht="210.75" customHeight="1" x14ac:dyDescent="0.3">
      <c r="A24" s="258"/>
      <c r="B24" s="297"/>
      <c r="C24" s="47">
        <v>37000</v>
      </c>
      <c r="D24" s="31">
        <v>39000</v>
      </c>
      <c r="E24" s="32">
        <v>35500</v>
      </c>
      <c r="F24" s="33">
        <v>60500</v>
      </c>
      <c r="G24" s="33">
        <v>68000</v>
      </c>
      <c r="H24" s="46">
        <v>0</v>
      </c>
      <c r="I24" s="36">
        <v>0</v>
      </c>
      <c r="J24" s="36"/>
      <c r="K24" s="36"/>
      <c r="L24" s="36">
        <v>0</v>
      </c>
      <c r="M24" s="36">
        <v>0</v>
      </c>
      <c r="N24" s="31">
        <f t="shared" ref="N24:N74" si="2">H24+G24+F24+E24+D24+C24+I24+L24+M24</f>
        <v>240000</v>
      </c>
      <c r="O24" s="97" t="s">
        <v>9</v>
      </c>
      <c r="P24" s="296"/>
      <c r="S24" s="6"/>
    </row>
    <row r="25" spans="1:25" ht="236.25" customHeight="1" x14ac:dyDescent="0.3">
      <c r="A25" s="256" t="s">
        <v>14</v>
      </c>
      <c r="B25" s="259" t="s">
        <v>109</v>
      </c>
      <c r="C25" s="30">
        <v>546.24400000000003</v>
      </c>
      <c r="D25" s="31">
        <v>540</v>
      </c>
      <c r="E25" s="32">
        <v>141</v>
      </c>
      <c r="F25" s="33">
        <v>352.2</v>
      </c>
      <c r="G25" s="33">
        <v>352.2</v>
      </c>
      <c r="H25" s="46">
        <v>352.2</v>
      </c>
      <c r="I25" s="36">
        <v>352.2</v>
      </c>
      <c r="J25" s="36"/>
      <c r="K25" s="36"/>
      <c r="L25" s="36">
        <v>352.2</v>
      </c>
      <c r="M25" s="36">
        <v>352.2</v>
      </c>
      <c r="N25" s="31">
        <f t="shared" si="2"/>
        <v>3340.4439999999995</v>
      </c>
      <c r="O25" s="97" t="s">
        <v>13</v>
      </c>
      <c r="P25" s="296"/>
    </row>
    <row r="26" spans="1:25" ht="316.5" customHeight="1" x14ac:dyDescent="0.3">
      <c r="A26" s="258"/>
      <c r="B26" s="288"/>
      <c r="C26" s="47">
        <v>1044</v>
      </c>
      <c r="D26" s="31">
        <v>1408.61</v>
      </c>
      <c r="E26" s="32">
        <v>1058</v>
      </c>
      <c r="F26" s="33">
        <v>880.6</v>
      </c>
      <c r="G26" s="33">
        <v>1056.5999999999999</v>
      </c>
      <c r="H26" s="46">
        <v>1056.5999999999999</v>
      </c>
      <c r="I26" s="36">
        <v>1056.5999999999999</v>
      </c>
      <c r="J26" s="36"/>
      <c r="K26" s="36"/>
      <c r="L26" s="36">
        <v>1056.5999999999999</v>
      </c>
      <c r="M26" s="36">
        <v>1056.5999999999999</v>
      </c>
      <c r="N26" s="31">
        <f>H26+G26+F26+E26+D26+C26+I26+L26+M26</f>
        <v>9674.2100000000009</v>
      </c>
      <c r="O26" s="97" t="s">
        <v>9</v>
      </c>
      <c r="P26" s="296"/>
    </row>
    <row r="27" spans="1:25" ht="39.75" customHeight="1" x14ac:dyDescent="0.3">
      <c r="A27" s="256" t="s">
        <v>15</v>
      </c>
      <c r="B27" s="259" t="s">
        <v>99</v>
      </c>
      <c r="C27" s="30">
        <v>34.799999999999997</v>
      </c>
      <c r="D27" s="31">
        <v>34</v>
      </c>
      <c r="E27" s="32">
        <v>35.200000000000003</v>
      </c>
      <c r="F27" s="33">
        <v>117.4</v>
      </c>
      <c r="G27" s="33">
        <v>117.4</v>
      </c>
      <c r="H27" s="46">
        <v>117.4</v>
      </c>
      <c r="I27" s="36">
        <v>117.4</v>
      </c>
      <c r="J27" s="36"/>
      <c r="K27" s="36"/>
      <c r="L27" s="36">
        <v>117.4</v>
      </c>
      <c r="M27" s="36">
        <v>117.4</v>
      </c>
      <c r="N27" s="31">
        <f t="shared" si="2"/>
        <v>808.4</v>
      </c>
      <c r="O27" s="97" t="s">
        <v>13</v>
      </c>
      <c r="P27" s="296"/>
    </row>
    <row r="28" spans="1:25" ht="409.5" customHeight="1" x14ac:dyDescent="0.3">
      <c r="A28" s="258"/>
      <c r="B28" s="288"/>
      <c r="C28" s="47">
        <v>174</v>
      </c>
      <c r="D28" s="31">
        <v>352.14</v>
      </c>
      <c r="E28" s="32">
        <v>352.2</v>
      </c>
      <c r="F28" s="33">
        <v>352.2</v>
      </c>
      <c r="G28" s="33">
        <v>352.3</v>
      </c>
      <c r="H28" s="46">
        <v>352.3</v>
      </c>
      <c r="I28" s="36">
        <v>352.2</v>
      </c>
      <c r="J28" s="36"/>
      <c r="K28" s="36"/>
      <c r="L28" s="36">
        <v>352.2</v>
      </c>
      <c r="M28" s="36">
        <v>352.2</v>
      </c>
      <c r="N28" s="31">
        <f t="shared" si="2"/>
        <v>2991.7399999999993</v>
      </c>
      <c r="O28" s="97" t="s">
        <v>9</v>
      </c>
      <c r="P28" s="296"/>
    </row>
    <row r="29" spans="1:25" ht="87.75" customHeight="1" x14ac:dyDescent="0.3">
      <c r="A29" s="290" t="s">
        <v>16</v>
      </c>
      <c r="B29" s="259" t="s">
        <v>17</v>
      </c>
      <c r="C29" s="30">
        <v>40</v>
      </c>
      <c r="D29" s="31">
        <v>0</v>
      </c>
      <c r="E29" s="32">
        <v>0</v>
      </c>
      <c r="F29" s="33">
        <v>0</v>
      </c>
      <c r="G29" s="33">
        <v>0</v>
      </c>
      <c r="H29" s="46">
        <v>0</v>
      </c>
      <c r="I29" s="36">
        <v>0</v>
      </c>
      <c r="J29" s="36"/>
      <c r="K29" s="36"/>
      <c r="L29" s="36">
        <v>0</v>
      </c>
      <c r="M29" s="36">
        <v>0</v>
      </c>
      <c r="N29" s="31">
        <f t="shared" si="2"/>
        <v>40</v>
      </c>
      <c r="O29" s="97" t="s">
        <v>13</v>
      </c>
      <c r="P29" s="296"/>
    </row>
    <row r="30" spans="1:25" ht="136.5" customHeight="1" x14ac:dyDescent="0.3">
      <c r="A30" s="258"/>
      <c r="B30" s="288"/>
      <c r="C30" s="47">
        <v>200</v>
      </c>
      <c r="D30" s="31">
        <v>0</v>
      </c>
      <c r="E30" s="32">
        <v>0</v>
      </c>
      <c r="F30" s="33">
        <v>0</v>
      </c>
      <c r="G30" s="33">
        <v>0</v>
      </c>
      <c r="H30" s="46">
        <v>0</v>
      </c>
      <c r="I30" s="36">
        <v>0</v>
      </c>
      <c r="J30" s="36"/>
      <c r="K30" s="36"/>
      <c r="L30" s="36">
        <v>0</v>
      </c>
      <c r="M30" s="36">
        <v>0</v>
      </c>
      <c r="N30" s="31">
        <f t="shared" si="2"/>
        <v>200</v>
      </c>
      <c r="O30" s="97" t="s">
        <v>9</v>
      </c>
      <c r="P30" s="296"/>
    </row>
    <row r="31" spans="1:25" ht="51" customHeight="1" x14ac:dyDescent="0.3">
      <c r="A31" s="256" t="s">
        <v>18</v>
      </c>
      <c r="B31" s="259" t="s">
        <v>32</v>
      </c>
      <c r="C31" s="30">
        <v>139.995</v>
      </c>
      <c r="D31" s="31">
        <v>0</v>
      </c>
      <c r="E31" s="32">
        <v>216</v>
      </c>
      <c r="F31" s="33">
        <v>0</v>
      </c>
      <c r="G31" s="33">
        <v>0</v>
      </c>
      <c r="H31" s="46">
        <v>0</v>
      </c>
      <c r="I31" s="36">
        <v>0</v>
      </c>
      <c r="J31" s="36"/>
      <c r="K31" s="36"/>
      <c r="L31" s="36">
        <v>0</v>
      </c>
      <c r="M31" s="36">
        <v>0</v>
      </c>
      <c r="N31" s="31">
        <f t="shared" si="2"/>
        <v>355.995</v>
      </c>
      <c r="O31" s="97" t="s">
        <v>13</v>
      </c>
      <c r="P31" s="296"/>
    </row>
    <row r="32" spans="1:25" ht="51" customHeight="1" x14ac:dyDescent="0.3">
      <c r="A32" s="257"/>
      <c r="B32" s="296"/>
      <c r="C32" s="38">
        <v>357.12</v>
      </c>
      <c r="D32" s="31">
        <v>230</v>
      </c>
      <c r="E32" s="32">
        <v>628.9</v>
      </c>
      <c r="F32" s="33">
        <v>0</v>
      </c>
      <c r="G32" s="33">
        <v>0</v>
      </c>
      <c r="H32" s="46">
        <v>0</v>
      </c>
      <c r="I32" s="36">
        <v>0</v>
      </c>
      <c r="J32" s="36"/>
      <c r="K32" s="36"/>
      <c r="L32" s="36">
        <v>0</v>
      </c>
      <c r="M32" s="36">
        <v>0</v>
      </c>
      <c r="N32" s="31">
        <f t="shared" si="2"/>
        <v>1216.02</v>
      </c>
      <c r="O32" s="97" t="s">
        <v>9</v>
      </c>
      <c r="P32" s="296"/>
    </row>
    <row r="33" spans="1:16" ht="103.5" customHeight="1" x14ac:dyDescent="0.3">
      <c r="A33" s="292"/>
      <c r="B33" s="288"/>
      <c r="C33" s="47">
        <v>874.65599999999995</v>
      </c>
      <c r="D33" s="99">
        <v>648</v>
      </c>
      <c r="E33" s="100">
        <v>2679.1</v>
      </c>
      <c r="F33" s="101">
        <v>0</v>
      </c>
      <c r="G33" s="101">
        <v>0</v>
      </c>
      <c r="H33" s="111">
        <v>0</v>
      </c>
      <c r="I33" s="114">
        <v>0</v>
      </c>
      <c r="J33" s="114"/>
      <c r="K33" s="114"/>
      <c r="L33" s="114">
        <v>0</v>
      </c>
      <c r="M33" s="114">
        <v>0</v>
      </c>
      <c r="N33" s="31">
        <f t="shared" si="2"/>
        <v>4201.7559999999994</v>
      </c>
      <c r="O33" s="98" t="s">
        <v>10</v>
      </c>
      <c r="P33" s="296"/>
    </row>
    <row r="34" spans="1:16" ht="81" customHeight="1" x14ac:dyDescent="0.3">
      <c r="A34" s="267" t="s">
        <v>19</v>
      </c>
      <c r="B34" s="268" t="s">
        <v>43</v>
      </c>
      <c r="C34" s="48">
        <v>0</v>
      </c>
      <c r="D34" s="31">
        <v>150</v>
      </c>
      <c r="E34" s="32">
        <v>0</v>
      </c>
      <c r="F34" s="33">
        <v>0</v>
      </c>
      <c r="G34" s="33">
        <v>0</v>
      </c>
      <c r="H34" s="46">
        <v>0</v>
      </c>
      <c r="I34" s="36">
        <v>0</v>
      </c>
      <c r="J34" s="36"/>
      <c r="K34" s="36"/>
      <c r="L34" s="36">
        <v>0</v>
      </c>
      <c r="M34" s="36">
        <v>0</v>
      </c>
      <c r="N34" s="31">
        <f t="shared" si="2"/>
        <v>150</v>
      </c>
      <c r="O34" s="97" t="s">
        <v>13</v>
      </c>
      <c r="P34" s="296"/>
    </row>
    <row r="35" spans="1:16" ht="150.75" customHeight="1" x14ac:dyDescent="0.3">
      <c r="A35" s="284"/>
      <c r="B35" s="261"/>
      <c r="C35" s="49">
        <v>0</v>
      </c>
      <c r="D35" s="31">
        <v>856.82</v>
      </c>
      <c r="E35" s="32">
        <v>0</v>
      </c>
      <c r="F35" s="33">
        <v>0</v>
      </c>
      <c r="G35" s="33">
        <v>0</v>
      </c>
      <c r="H35" s="46">
        <v>0</v>
      </c>
      <c r="I35" s="36">
        <v>0</v>
      </c>
      <c r="J35" s="36"/>
      <c r="K35" s="36"/>
      <c r="L35" s="36">
        <v>0</v>
      </c>
      <c r="M35" s="36">
        <v>0</v>
      </c>
      <c r="N35" s="31">
        <f t="shared" si="2"/>
        <v>856.82</v>
      </c>
      <c r="O35" s="97" t="s">
        <v>9</v>
      </c>
      <c r="P35" s="296"/>
    </row>
    <row r="36" spans="1:16" ht="204" customHeight="1" x14ac:dyDescent="0.3">
      <c r="A36" s="256" t="s">
        <v>20</v>
      </c>
      <c r="B36" s="259" t="s">
        <v>98</v>
      </c>
      <c r="C36" s="30">
        <v>0</v>
      </c>
      <c r="D36" s="31">
        <v>100</v>
      </c>
      <c r="E36" s="32">
        <v>0</v>
      </c>
      <c r="F36" s="33">
        <v>0</v>
      </c>
      <c r="G36" s="33">
        <v>0</v>
      </c>
      <c r="H36" s="46">
        <v>0</v>
      </c>
      <c r="I36" s="36">
        <v>5.7</v>
      </c>
      <c r="J36" s="36"/>
      <c r="K36" s="36"/>
      <c r="L36" s="36">
        <v>5.7</v>
      </c>
      <c r="M36" s="36">
        <v>5.7</v>
      </c>
      <c r="N36" s="31">
        <f t="shared" si="2"/>
        <v>117.10000000000001</v>
      </c>
      <c r="O36" s="97" t="s">
        <v>13</v>
      </c>
      <c r="P36" s="296"/>
    </row>
    <row r="37" spans="1:16" ht="78.75" customHeight="1" x14ac:dyDescent="0.3">
      <c r="A37" s="257"/>
      <c r="B37" s="260"/>
      <c r="C37" s="30">
        <v>0</v>
      </c>
      <c r="D37" s="31">
        <v>2130</v>
      </c>
      <c r="E37" s="32">
        <v>0</v>
      </c>
      <c r="F37" s="33">
        <v>0</v>
      </c>
      <c r="G37" s="33">
        <v>0</v>
      </c>
      <c r="H37" s="46">
        <v>0</v>
      </c>
      <c r="I37" s="36">
        <v>2000</v>
      </c>
      <c r="J37" s="36"/>
      <c r="K37" s="36"/>
      <c r="L37" s="36">
        <v>2000</v>
      </c>
      <c r="M37" s="36">
        <v>2000</v>
      </c>
      <c r="N37" s="31">
        <f t="shared" si="2"/>
        <v>8130</v>
      </c>
      <c r="O37" s="97" t="s">
        <v>9</v>
      </c>
      <c r="P37" s="296"/>
    </row>
    <row r="38" spans="1:16" ht="112.5" customHeight="1" x14ac:dyDescent="0.3">
      <c r="A38" s="258"/>
      <c r="B38" s="288"/>
      <c r="C38" s="47">
        <v>0</v>
      </c>
      <c r="D38" s="31">
        <v>6330</v>
      </c>
      <c r="E38" s="32">
        <v>0</v>
      </c>
      <c r="F38" s="33">
        <v>0</v>
      </c>
      <c r="G38" s="33">
        <v>0</v>
      </c>
      <c r="H38" s="46">
        <v>0</v>
      </c>
      <c r="I38" s="36">
        <v>0</v>
      </c>
      <c r="J38" s="36"/>
      <c r="K38" s="36"/>
      <c r="L38" s="36">
        <v>0</v>
      </c>
      <c r="M38" s="36">
        <v>0</v>
      </c>
      <c r="N38" s="31">
        <f t="shared" si="2"/>
        <v>6330</v>
      </c>
      <c r="O38" s="97" t="s">
        <v>10</v>
      </c>
      <c r="P38" s="296"/>
    </row>
    <row r="39" spans="1:16" ht="98.25" customHeight="1" x14ac:dyDescent="0.3">
      <c r="A39" s="290" t="s">
        <v>21</v>
      </c>
      <c r="B39" s="268" t="s">
        <v>120</v>
      </c>
      <c r="C39" s="49">
        <v>0</v>
      </c>
      <c r="D39" s="31">
        <v>0</v>
      </c>
      <c r="E39" s="32">
        <v>247</v>
      </c>
      <c r="F39" s="33">
        <v>200</v>
      </c>
      <c r="G39" s="33">
        <v>200</v>
      </c>
      <c r="H39" s="46">
        <v>200</v>
      </c>
      <c r="I39" s="36">
        <v>7.7</v>
      </c>
      <c r="J39" s="36"/>
      <c r="K39" s="36"/>
      <c r="L39" s="36">
        <v>7.7</v>
      </c>
      <c r="M39" s="36">
        <v>7.7</v>
      </c>
      <c r="N39" s="31">
        <f t="shared" si="2"/>
        <v>870.10000000000014</v>
      </c>
      <c r="O39" s="97" t="s">
        <v>13</v>
      </c>
      <c r="P39" s="296"/>
    </row>
    <row r="40" spans="1:16" ht="199.5" customHeight="1" x14ac:dyDescent="0.3">
      <c r="A40" s="286"/>
      <c r="B40" s="261"/>
      <c r="C40" s="49">
        <v>0</v>
      </c>
      <c r="D40" s="31">
        <v>0</v>
      </c>
      <c r="E40" s="32">
        <v>1825.58</v>
      </c>
      <c r="F40" s="33">
        <v>1700</v>
      </c>
      <c r="G40" s="33">
        <v>1290</v>
      </c>
      <c r="H40" s="46">
        <v>1290</v>
      </c>
      <c r="I40" s="36">
        <v>2504.9</v>
      </c>
      <c r="J40" s="36"/>
      <c r="K40" s="36"/>
      <c r="L40" s="36">
        <v>2504.9</v>
      </c>
      <c r="M40" s="36">
        <v>2504.9</v>
      </c>
      <c r="N40" s="31">
        <f t="shared" si="2"/>
        <v>13620.279999999999</v>
      </c>
      <c r="O40" s="97" t="s">
        <v>9</v>
      </c>
      <c r="P40" s="296"/>
    </row>
    <row r="41" spans="1:16" ht="78" customHeight="1" x14ac:dyDescent="0.3">
      <c r="A41" s="290" t="s">
        <v>34</v>
      </c>
      <c r="B41" s="268" t="s">
        <v>83</v>
      </c>
      <c r="C41" s="48">
        <v>0</v>
      </c>
      <c r="D41" s="31">
        <v>0</v>
      </c>
      <c r="E41" s="32">
        <v>0</v>
      </c>
      <c r="F41" s="33">
        <v>0</v>
      </c>
      <c r="G41" s="33">
        <v>0</v>
      </c>
      <c r="H41" s="35">
        <v>37.476260000000003</v>
      </c>
      <c r="I41" s="36">
        <v>0</v>
      </c>
      <c r="J41" s="36"/>
      <c r="K41" s="36"/>
      <c r="L41" s="36">
        <v>1143.7</v>
      </c>
      <c r="M41" s="36">
        <v>3020.3</v>
      </c>
      <c r="N41" s="37">
        <f>H41+G41+F41+E41+D41+C41+I41+L41+M41</f>
        <v>4201.4762600000004</v>
      </c>
      <c r="O41" s="97" t="s">
        <v>13</v>
      </c>
      <c r="P41" s="296"/>
    </row>
    <row r="42" spans="1:16" ht="147.75" customHeight="1" x14ac:dyDescent="0.3">
      <c r="A42" s="286"/>
      <c r="B42" s="288"/>
      <c r="C42" s="48">
        <v>0</v>
      </c>
      <c r="D42" s="31">
        <v>0</v>
      </c>
      <c r="E42" s="32">
        <v>0</v>
      </c>
      <c r="F42" s="33">
        <v>0</v>
      </c>
      <c r="G42" s="33">
        <v>0</v>
      </c>
      <c r="H42" s="46">
        <v>37476.26</v>
      </c>
      <c r="I42" s="36">
        <v>0</v>
      </c>
      <c r="J42" s="36"/>
      <c r="K42" s="36"/>
      <c r="L42" s="36">
        <v>35586.6</v>
      </c>
      <c r="M42" s="36">
        <v>0</v>
      </c>
      <c r="N42" s="31">
        <f t="shared" si="2"/>
        <v>73062.86</v>
      </c>
      <c r="O42" s="97" t="s">
        <v>9</v>
      </c>
      <c r="P42" s="296"/>
    </row>
    <row r="43" spans="1:16" ht="80.25" customHeight="1" x14ac:dyDescent="0.3">
      <c r="A43" s="290" t="s">
        <v>44</v>
      </c>
      <c r="B43" s="268" t="s">
        <v>101</v>
      </c>
      <c r="C43" s="48">
        <v>0</v>
      </c>
      <c r="D43" s="31">
        <v>0</v>
      </c>
      <c r="E43" s="32">
        <v>0</v>
      </c>
      <c r="F43" s="33">
        <v>0</v>
      </c>
      <c r="G43" s="33">
        <v>120</v>
      </c>
      <c r="H43" s="46">
        <v>68.7</v>
      </c>
      <c r="I43" s="36">
        <v>68.7</v>
      </c>
      <c r="J43" s="36"/>
      <c r="K43" s="36"/>
      <c r="L43" s="36">
        <v>68.7</v>
      </c>
      <c r="M43" s="36">
        <v>68.7</v>
      </c>
      <c r="N43" s="31">
        <f t="shared" si="2"/>
        <v>394.79999999999995</v>
      </c>
      <c r="O43" s="97" t="s">
        <v>13</v>
      </c>
      <c r="P43" s="296"/>
    </row>
    <row r="44" spans="1:16" ht="149.25" customHeight="1" x14ac:dyDescent="0.3">
      <c r="A44" s="258"/>
      <c r="B44" s="261"/>
      <c r="C44" s="48">
        <v>0</v>
      </c>
      <c r="D44" s="31">
        <v>0</v>
      </c>
      <c r="E44" s="32">
        <v>0</v>
      </c>
      <c r="F44" s="33">
        <v>0</v>
      </c>
      <c r="G44" s="33">
        <v>1232.5</v>
      </c>
      <c r="H44" s="46">
        <v>704.8</v>
      </c>
      <c r="I44" s="36">
        <v>704.5</v>
      </c>
      <c r="J44" s="36"/>
      <c r="K44" s="36"/>
      <c r="L44" s="36">
        <v>704.5</v>
      </c>
      <c r="M44" s="36">
        <v>704.5</v>
      </c>
      <c r="N44" s="31">
        <f t="shared" si="2"/>
        <v>4050.8</v>
      </c>
      <c r="O44" s="97" t="s">
        <v>9</v>
      </c>
      <c r="P44" s="296"/>
    </row>
    <row r="45" spans="1:16" ht="82.5" customHeight="1" x14ac:dyDescent="0.3">
      <c r="A45" s="290" t="s">
        <v>46</v>
      </c>
      <c r="B45" s="268" t="s">
        <v>100</v>
      </c>
      <c r="C45" s="48">
        <v>0</v>
      </c>
      <c r="D45" s="31">
        <v>0</v>
      </c>
      <c r="E45" s="32">
        <v>0</v>
      </c>
      <c r="F45" s="33">
        <v>0</v>
      </c>
      <c r="G45" s="33">
        <v>0</v>
      </c>
      <c r="H45" s="46">
        <v>85.9</v>
      </c>
      <c r="I45" s="36">
        <v>85.9</v>
      </c>
      <c r="J45" s="36"/>
      <c r="K45" s="36"/>
      <c r="L45" s="36">
        <v>85.9</v>
      </c>
      <c r="M45" s="36">
        <v>85.9</v>
      </c>
      <c r="N45" s="31">
        <f t="shared" si="2"/>
        <v>343.6</v>
      </c>
      <c r="O45" s="97" t="s">
        <v>13</v>
      </c>
      <c r="P45" s="296"/>
    </row>
    <row r="46" spans="1:16" ht="129.75" customHeight="1" x14ac:dyDescent="0.3">
      <c r="A46" s="286"/>
      <c r="B46" s="288"/>
      <c r="C46" s="48">
        <v>0</v>
      </c>
      <c r="D46" s="31">
        <v>0</v>
      </c>
      <c r="E46" s="32">
        <v>0</v>
      </c>
      <c r="F46" s="33">
        <v>0</v>
      </c>
      <c r="G46" s="33">
        <v>0</v>
      </c>
      <c r="H46" s="46">
        <v>879.4</v>
      </c>
      <c r="I46" s="36">
        <v>880.4</v>
      </c>
      <c r="J46" s="36"/>
      <c r="K46" s="36"/>
      <c r="L46" s="36">
        <v>880.4</v>
      </c>
      <c r="M46" s="36">
        <v>880.4</v>
      </c>
      <c r="N46" s="31">
        <f t="shared" si="2"/>
        <v>3520.6</v>
      </c>
      <c r="O46" s="97" t="s">
        <v>9</v>
      </c>
      <c r="P46" s="296"/>
    </row>
    <row r="47" spans="1:16" ht="155.25" customHeight="1" x14ac:dyDescent="0.3">
      <c r="A47" s="50" t="s">
        <v>62</v>
      </c>
      <c r="B47" s="241" t="s">
        <v>96</v>
      </c>
      <c r="C47" s="48"/>
      <c r="D47" s="31"/>
      <c r="E47" s="32"/>
      <c r="F47" s="33"/>
      <c r="G47" s="33"/>
      <c r="H47" s="46">
        <v>1360.4</v>
      </c>
      <c r="I47" s="36">
        <f>1456+96</f>
        <v>1552</v>
      </c>
      <c r="J47" s="36">
        <v>1456</v>
      </c>
      <c r="K47" s="36">
        <f>I47-J47</f>
        <v>96</v>
      </c>
      <c r="L47" s="36">
        <v>1456</v>
      </c>
      <c r="M47" s="36">
        <v>1456</v>
      </c>
      <c r="N47" s="31">
        <f>H47+G47+F47+E47+D47+C47+I47+L47+M47</f>
        <v>5824.4</v>
      </c>
      <c r="O47" s="97" t="s">
        <v>13</v>
      </c>
      <c r="P47" s="53"/>
    </row>
    <row r="48" spans="1:16" ht="148.5" customHeight="1" x14ac:dyDescent="0.3">
      <c r="A48" s="50" t="s">
        <v>87</v>
      </c>
      <c r="B48" s="241" t="s">
        <v>91</v>
      </c>
      <c r="C48" s="48"/>
      <c r="D48" s="31"/>
      <c r="E48" s="32"/>
      <c r="F48" s="33"/>
      <c r="G48" s="33"/>
      <c r="H48" s="46">
        <v>10639.274138000001</v>
      </c>
      <c r="I48" s="36">
        <f>7045.214+2008.26</f>
        <v>9053.4740000000002</v>
      </c>
      <c r="J48" s="36"/>
      <c r="K48" s="36"/>
      <c r="L48" s="36">
        <v>6999.2</v>
      </c>
      <c r="M48" s="36">
        <v>6999.2</v>
      </c>
      <c r="N48" s="31">
        <f>H48+I48+L48+M48</f>
        <v>33691.148138000004</v>
      </c>
      <c r="O48" s="97" t="s">
        <v>13</v>
      </c>
      <c r="P48" s="53"/>
    </row>
    <row r="49" spans="1:18" ht="82.5" customHeight="1" x14ac:dyDescent="0.3">
      <c r="A49" s="50" t="s">
        <v>88</v>
      </c>
      <c r="B49" s="241" t="s">
        <v>95</v>
      </c>
      <c r="C49" s="48"/>
      <c r="D49" s="31"/>
      <c r="E49" s="32"/>
      <c r="F49" s="33"/>
      <c r="G49" s="33"/>
      <c r="H49" s="46">
        <v>3000</v>
      </c>
      <c r="I49" s="36">
        <v>6000</v>
      </c>
      <c r="J49" s="36"/>
      <c r="K49" s="36"/>
      <c r="L49" s="36">
        <v>3000</v>
      </c>
      <c r="M49" s="36">
        <v>3000</v>
      </c>
      <c r="N49" s="31">
        <f>H49+I49+L49+M49</f>
        <v>15000</v>
      </c>
      <c r="O49" s="97" t="s">
        <v>13</v>
      </c>
      <c r="P49" s="53"/>
    </row>
    <row r="50" spans="1:18" ht="172.2" x14ac:dyDescent="0.3">
      <c r="A50" s="50" t="s">
        <v>116</v>
      </c>
      <c r="B50" s="241" t="s">
        <v>93</v>
      </c>
      <c r="C50" s="48"/>
      <c r="D50" s="31"/>
      <c r="E50" s="32"/>
      <c r="F50" s="33"/>
      <c r="G50" s="33"/>
      <c r="H50" s="46">
        <f>6720.39872-H51</f>
        <v>4633.2517800000005</v>
      </c>
      <c r="I50" s="36">
        <v>3909.6860000000001</v>
      </c>
      <c r="J50" s="36"/>
      <c r="K50" s="36"/>
      <c r="L50" s="36">
        <v>1226.5</v>
      </c>
      <c r="M50" s="36">
        <v>1226.5</v>
      </c>
      <c r="N50" s="31">
        <f>H50+I50+L50+M50</f>
        <v>10995.93778</v>
      </c>
      <c r="O50" s="97" t="s">
        <v>13</v>
      </c>
      <c r="P50" s="53"/>
    </row>
    <row r="51" spans="1:18" ht="123" x14ac:dyDescent="0.3">
      <c r="A51" s="50" t="s">
        <v>89</v>
      </c>
      <c r="B51" s="241" t="s">
        <v>97</v>
      </c>
      <c r="C51" s="48"/>
      <c r="D51" s="31"/>
      <c r="E51" s="32"/>
      <c r="F51" s="33"/>
      <c r="G51" s="33"/>
      <c r="H51" s="46">
        <v>2087.1469400000001</v>
      </c>
      <c r="I51" s="36">
        <v>1893.95</v>
      </c>
      <c r="J51" s="36"/>
      <c r="K51" s="36"/>
      <c r="L51" s="36">
        <v>0</v>
      </c>
      <c r="M51" s="36">
        <v>0</v>
      </c>
      <c r="N51" s="31">
        <f t="shared" ref="N51" si="3">H51+I51+L51+M51</f>
        <v>3981.0969400000004</v>
      </c>
      <c r="O51" s="97" t="s">
        <v>13</v>
      </c>
      <c r="P51" s="53"/>
    </row>
    <row r="52" spans="1:18" ht="196.8" x14ac:dyDescent="0.3">
      <c r="A52" s="50" t="s">
        <v>90</v>
      </c>
      <c r="B52" s="241" t="s">
        <v>113</v>
      </c>
      <c r="C52" s="48"/>
      <c r="D52" s="31"/>
      <c r="E52" s="32"/>
      <c r="F52" s="33"/>
      <c r="G52" s="33"/>
      <c r="H52" s="46"/>
      <c r="I52" s="36">
        <v>560</v>
      </c>
      <c r="J52" s="36"/>
      <c r="K52" s="36"/>
      <c r="L52" s="36"/>
      <c r="M52" s="36"/>
      <c r="N52" s="31">
        <f>I52</f>
        <v>560</v>
      </c>
      <c r="O52" s="97" t="s">
        <v>13</v>
      </c>
      <c r="P52" s="53"/>
    </row>
    <row r="53" spans="1:18" ht="98.4" x14ac:dyDescent="0.3">
      <c r="A53" s="118" t="s">
        <v>92</v>
      </c>
      <c r="B53" s="241" t="s">
        <v>94</v>
      </c>
      <c r="C53" s="48"/>
      <c r="D53" s="31"/>
      <c r="E53" s="32"/>
      <c r="F53" s="33"/>
      <c r="G53" s="33"/>
      <c r="H53" s="46">
        <f>3831.37429+0.00024</f>
        <v>3831.37453</v>
      </c>
      <c r="I53" s="36">
        <f>5213-185</f>
        <v>5028</v>
      </c>
      <c r="J53" s="36"/>
      <c r="K53" s="36"/>
      <c r="L53" s="36">
        <v>3411.6</v>
      </c>
      <c r="M53" s="36">
        <v>3411.6</v>
      </c>
      <c r="N53" s="31">
        <f>H53+I53+L53+M53</f>
        <v>15682.574530000002</v>
      </c>
      <c r="O53" s="97" t="s">
        <v>13</v>
      </c>
      <c r="P53" s="291"/>
    </row>
    <row r="54" spans="1:18" ht="25.2" x14ac:dyDescent="0.5">
      <c r="A54" s="104"/>
      <c r="B54" s="116"/>
      <c r="C54" s="48"/>
      <c r="D54" s="31"/>
      <c r="E54" s="32"/>
      <c r="F54" s="33"/>
      <c r="G54" s="33"/>
      <c r="H54" s="46"/>
      <c r="I54" s="121"/>
      <c r="J54" s="121"/>
      <c r="K54" s="121"/>
      <c r="L54" s="36"/>
      <c r="M54" s="36"/>
      <c r="N54" s="31"/>
      <c r="O54" s="97"/>
      <c r="P54" s="291"/>
    </row>
    <row r="55" spans="1:18" ht="24.6" x14ac:dyDescent="0.3">
      <c r="A55" s="290" t="s">
        <v>35</v>
      </c>
      <c r="B55" s="293" t="s">
        <v>36</v>
      </c>
      <c r="C55" s="48">
        <v>0</v>
      </c>
      <c r="D55" s="31">
        <v>0</v>
      </c>
      <c r="E55" s="32">
        <v>0</v>
      </c>
      <c r="F55" s="33">
        <v>500</v>
      </c>
      <c r="G55" s="33">
        <v>0</v>
      </c>
      <c r="H55" s="46">
        <v>0</v>
      </c>
      <c r="I55" s="36">
        <v>0</v>
      </c>
      <c r="J55" s="36"/>
      <c r="K55" s="36"/>
      <c r="L55" s="36">
        <v>0</v>
      </c>
      <c r="M55" s="36">
        <v>0</v>
      </c>
      <c r="N55" s="31">
        <f t="shared" si="2"/>
        <v>500</v>
      </c>
      <c r="O55" s="97" t="s">
        <v>13</v>
      </c>
      <c r="P55" s="291"/>
    </row>
    <row r="56" spans="1:18" ht="66" customHeight="1" x14ac:dyDescent="0.3">
      <c r="A56" s="292"/>
      <c r="B56" s="294"/>
      <c r="C56" s="48">
        <v>0</v>
      </c>
      <c r="D56" s="31">
        <v>0</v>
      </c>
      <c r="E56" s="32">
        <v>0</v>
      </c>
      <c r="F56" s="33">
        <v>918.4</v>
      </c>
      <c r="G56" s="33">
        <v>0</v>
      </c>
      <c r="H56" s="46">
        <v>0</v>
      </c>
      <c r="I56" s="36">
        <v>0</v>
      </c>
      <c r="J56" s="36"/>
      <c r="K56" s="36"/>
      <c r="L56" s="36">
        <v>0</v>
      </c>
      <c r="M56" s="36">
        <v>0</v>
      </c>
      <c r="N56" s="31">
        <f t="shared" si="2"/>
        <v>918.4</v>
      </c>
      <c r="O56" s="97" t="s">
        <v>9</v>
      </c>
      <c r="P56" s="76"/>
    </row>
    <row r="57" spans="1:18" ht="159.75" customHeight="1" x14ac:dyDescent="0.3">
      <c r="A57" s="258"/>
      <c r="B57" s="295"/>
      <c r="C57" s="48">
        <v>0</v>
      </c>
      <c r="D57" s="31">
        <v>0</v>
      </c>
      <c r="E57" s="32">
        <v>0</v>
      </c>
      <c r="F57" s="33">
        <v>3915</v>
      </c>
      <c r="G57" s="33">
        <v>0</v>
      </c>
      <c r="H57" s="46">
        <v>0</v>
      </c>
      <c r="I57" s="36">
        <v>0</v>
      </c>
      <c r="J57" s="36"/>
      <c r="K57" s="36"/>
      <c r="L57" s="36">
        <v>0</v>
      </c>
      <c r="M57" s="36">
        <v>0</v>
      </c>
      <c r="N57" s="31">
        <f t="shared" si="2"/>
        <v>3915</v>
      </c>
      <c r="O57" s="97" t="s">
        <v>10</v>
      </c>
      <c r="P57" s="76"/>
      <c r="R57" s="6"/>
    </row>
    <row r="58" spans="1:18" ht="247.5" customHeight="1" x14ac:dyDescent="0.3">
      <c r="A58" s="105"/>
      <c r="B58" s="240" t="s">
        <v>86</v>
      </c>
      <c r="C58" s="48">
        <f>C55+C56+C57</f>
        <v>0</v>
      </c>
      <c r="D58" s="48">
        <f t="shared" ref="D58:N58" si="4">D55+D56+D57</f>
        <v>0</v>
      </c>
      <c r="E58" s="48">
        <f t="shared" si="4"/>
        <v>0</v>
      </c>
      <c r="F58" s="48">
        <f t="shared" si="4"/>
        <v>5333.4</v>
      </c>
      <c r="G58" s="48">
        <f t="shared" si="4"/>
        <v>0</v>
      </c>
      <c r="H58" s="51">
        <f t="shared" si="4"/>
        <v>0</v>
      </c>
      <c r="I58" s="51">
        <f t="shared" si="4"/>
        <v>0</v>
      </c>
      <c r="J58" s="51"/>
      <c r="K58" s="51"/>
      <c r="L58" s="51">
        <f t="shared" si="4"/>
        <v>0</v>
      </c>
      <c r="M58" s="51">
        <f t="shared" si="4"/>
        <v>0</v>
      </c>
      <c r="N58" s="48">
        <f t="shared" si="4"/>
        <v>5333.4</v>
      </c>
      <c r="O58" s="117"/>
      <c r="P58" s="76"/>
      <c r="R58" s="6"/>
    </row>
    <row r="59" spans="1:18" ht="86.25" customHeight="1" x14ac:dyDescent="0.3">
      <c r="A59" s="280" t="s">
        <v>37</v>
      </c>
      <c r="B59" s="268" t="s">
        <v>59</v>
      </c>
      <c r="C59" s="48">
        <v>0</v>
      </c>
      <c r="D59" s="31">
        <v>0</v>
      </c>
      <c r="E59" s="32">
        <v>0</v>
      </c>
      <c r="F59" s="33">
        <v>0</v>
      </c>
      <c r="G59" s="33">
        <f>G63+G66</f>
        <v>1060</v>
      </c>
      <c r="H59" s="46">
        <f>H63+H66+H69</f>
        <v>235.3</v>
      </c>
      <c r="I59" s="36">
        <f>I63+I66</f>
        <v>41.400000000000006</v>
      </c>
      <c r="J59" s="36"/>
      <c r="K59" s="36"/>
      <c r="L59" s="36">
        <f t="shared" ref="L59" si="5">L63+L66</f>
        <v>10.8</v>
      </c>
      <c r="M59" s="36">
        <f>M63+M66</f>
        <v>12.2</v>
      </c>
      <c r="N59" s="31">
        <f>H59+G59+F59+E59+D59+C59+I59+L59+M59</f>
        <v>1359.7</v>
      </c>
      <c r="O59" s="117" t="s">
        <v>13</v>
      </c>
      <c r="P59" s="76"/>
      <c r="R59" s="6"/>
    </row>
    <row r="60" spans="1:18" ht="86.25" customHeight="1" x14ac:dyDescent="0.3">
      <c r="A60" s="281"/>
      <c r="B60" s="282"/>
      <c r="C60" s="48">
        <v>0</v>
      </c>
      <c r="D60" s="31">
        <v>0</v>
      </c>
      <c r="E60" s="32">
        <v>0</v>
      </c>
      <c r="F60" s="33">
        <v>0</v>
      </c>
      <c r="G60" s="33">
        <f>G64+G67</f>
        <v>1925.8000000000002</v>
      </c>
      <c r="H60" s="46">
        <f>H64+H67+H70</f>
        <v>1057</v>
      </c>
      <c r="I60" s="36">
        <f>I64+I67</f>
        <v>788.22</v>
      </c>
      <c r="J60" s="36"/>
      <c r="K60" s="36"/>
      <c r="L60" s="36">
        <f>724.9-26.4</f>
        <v>698.5</v>
      </c>
      <c r="M60" s="36">
        <f>724.9+86.7</f>
        <v>811.6</v>
      </c>
      <c r="N60" s="31">
        <f t="shared" si="2"/>
        <v>5281.1200000000008</v>
      </c>
      <c r="O60" s="117" t="s">
        <v>9</v>
      </c>
      <c r="P60" s="81"/>
      <c r="R60" s="6"/>
    </row>
    <row r="61" spans="1:18" ht="150" customHeight="1" x14ac:dyDescent="0.3">
      <c r="A61" s="281"/>
      <c r="B61" s="261"/>
      <c r="C61" s="48">
        <v>0</v>
      </c>
      <c r="D61" s="31">
        <v>0</v>
      </c>
      <c r="E61" s="32">
        <v>0</v>
      </c>
      <c r="F61" s="33">
        <v>0</v>
      </c>
      <c r="G61" s="33">
        <f>G65+G68</f>
        <v>28768.9</v>
      </c>
      <c r="H61" s="46">
        <f>H65+H68+H71</f>
        <v>20950.3</v>
      </c>
      <c r="I61" s="36">
        <f>I68+I65</f>
        <v>3209.08</v>
      </c>
      <c r="J61" s="36"/>
      <c r="K61" s="36"/>
      <c r="L61" s="36">
        <v>2627.5</v>
      </c>
      <c r="M61" s="36">
        <v>3053.1</v>
      </c>
      <c r="N61" s="31">
        <f t="shared" si="2"/>
        <v>58608.88</v>
      </c>
      <c r="O61" s="117" t="s">
        <v>10</v>
      </c>
      <c r="P61" s="53"/>
      <c r="R61" s="6"/>
    </row>
    <row r="62" spans="1:18" s="5" customFormat="1" ht="339" customHeight="1" x14ac:dyDescent="0.3">
      <c r="A62" s="52"/>
      <c r="B62" s="107" t="s">
        <v>82</v>
      </c>
      <c r="C62" s="32">
        <f t="shared" ref="C62:H62" si="6">C59+C60+C61</f>
        <v>0</v>
      </c>
      <c r="D62" s="32">
        <f t="shared" si="6"/>
        <v>0</v>
      </c>
      <c r="E62" s="32">
        <f t="shared" si="6"/>
        <v>0</v>
      </c>
      <c r="F62" s="32">
        <f t="shared" si="6"/>
        <v>0</v>
      </c>
      <c r="G62" s="32">
        <f t="shared" si="6"/>
        <v>31754.7</v>
      </c>
      <c r="H62" s="36">
        <f t="shared" si="6"/>
        <v>22242.6</v>
      </c>
      <c r="I62" s="36">
        <f>I59+I60+I61</f>
        <v>4038.7</v>
      </c>
      <c r="J62" s="36"/>
      <c r="K62" s="36"/>
      <c r="L62" s="36">
        <f t="shared" ref="L62:M62" si="7">L59+L60+L61</f>
        <v>3336.8</v>
      </c>
      <c r="M62" s="36">
        <f t="shared" si="7"/>
        <v>3876.9</v>
      </c>
      <c r="N62" s="31">
        <f>H62+G62+F62+E62+D62+C62+I62+L62+M62</f>
        <v>65249.700000000004</v>
      </c>
      <c r="O62" s="117"/>
      <c r="P62" s="53"/>
      <c r="R62" s="14"/>
    </row>
    <row r="63" spans="1:18" ht="118.5" customHeight="1" x14ac:dyDescent="0.3">
      <c r="A63" s="267" t="s">
        <v>38</v>
      </c>
      <c r="B63" s="268" t="s">
        <v>42</v>
      </c>
      <c r="C63" s="48">
        <v>0</v>
      </c>
      <c r="D63" s="31">
        <v>0</v>
      </c>
      <c r="E63" s="32">
        <v>0</v>
      </c>
      <c r="F63" s="33">
        <v>0</v>
      </c>
      <c r="G63" s="33">
        <v>920</v>
      </c>
      <c r="H63" s="46">
        <v>0</v>
      </c>
      <c r="I63" s="36">
        <v>30.1</v>
      </c>
      <c r="J63" s="36"/>
      <c r="K63" s="36"/>
      <c r="L63" s="36">
        <v>0</v>
      </c>
      <c r="M63" s="36">
        <v>0</v>
      </c>
      <c r="N63" s="31">
        <f>H63+G63+F63+E63+D63+C63+I63+L63+M63</f>
        <v>950.1</v>
      </c>
      <c r="O63" s="117" t="s">
        <v>13</v>
      </c>
      <c r="P63" s="53"/>
    </row>
    <row r="64" spans="1:18" ht="72.75" customHeight="1" x14ac:dyDescent="0.3">
      <c r="A64" s="283"/>
      <c r="B64" s="282"/>
      <c r="C64" s="48">
        <v>0</v>
      </c>
      <c r="D64" s="31">
        <v>0</v>
      </c>
      <c r="E64" s="32">
        <v>0</v>
      </c>
      <c r="F64" s="33">
        <v>0</v>
      </c>
      <c r="G64" s="33">
        <v>1041.7</v>
      </c>
      <c r="H64" s="46">
        <v>0</v>
      </c>
      <c r="I64" s="36">
        <v>12</v>
      </c>
      <c r="J64" s="36"/>
      <c r="K64" s="36"/>
      <c r="L64" s="36">
        <v>0</v>
      </c>
      <c r="M64" s="36">
        <v>0</v>
      </c>
      <c r="N64" s="31">
        <f t="shared" si="2"/>
        <v>1053.7</v>
      </c>
      <c r="O64" s="117" t="s">
        <v>9</v>
      </c>
      <c r="P64" s="53"/>
    </row>
    <row r="65" spans="1:16" ht="39" customHeight="1" x14ac:dyDescent="0.3">
      <c r="A65" s="284"/>
      <c r="B65" s="261"/>
      <c r="C65" s="48">
        <v>0</v>
      </c>
      <c r="D65" s="31">
        <v>0</v>
      </c>
      <c r="E65" s="32">
        <v>0</v>
      </c>
      <c r="F65" s="33">
        <v>0</v>
      </c>
      <c r="G65" s="33">
        <v>25000</v>
      </c>
      <c r="H65" s="46">
        <v>0</v>
      </c>
      <c r="I65" s="36">
        <v>289</v>
      </c>
      <c r="J65" s="36"/>
      <c r="K65" s="36"/>
      <c r="L65" s="36">
        <v>0</v>
      </c>
      <c r="M65" s="36">
        <v>0</v>
      </c>
      <c r="N65" s="31">
        <f t="shared" si="2"/>
        <v>25289</v>
      </c>
      <c r="O65" s="117" t="s">
        <v>10</v>
      </c>
      <c r="P65" s="53"/>
    </row>
    <row r="66" spans="1:16" ht="56.25" customHeight="1" x14ac:dyDescent="0.3">
      <c r="A66" s="267" t="s">
        <v>39</v>
      </c>
      <c r="B66" s="287" t="s">
        <v>40</v>
      </c>
      <c r="C66" s="48">
        <v>0</v>
      </c>
      <c r="D66" s="31">
        <v>0</v>
      </c>
      <c r="E66" s="32">
        <v>0</v>
      </c>
      <c r="F66" s="33">
        <v>0</v>
      </c>
      <c r="G66" s="33">
        <v>140</v>
      </c>
      <c r="H66" s="46">
        <v>35.299999999999997</v>
      </c>
      <c r="I66" s="36">
        <v>11.3</v>
      </c>
      <c r="J66" s="36"/>
      <c r="K66" s="36"/>
      <c r="L66" s="36">
        <v>10.8</v>
      </c>
      <c r="M66" s="36">
        <v>12.2</v>
      </c>
      <c r="N66" s="31">
        <f>H66+G66+F66+E66+D66+C66+I66+L66+M66</f>
        <v>209.60000000000002</v>
      </c>
      <c r="O66" s="117" t="s">
        <v>13</v>
      </c>
      <c r="P66" s="53"/>
    </row>
    <row r="67" spans="1:16" ht="37.5" customHeight="1" x14ac:dyDescent="0.3">
      <c r="A67" s="285"/>
      <c r="B67" s="282"/>
      <c r="C67" s="48">
        <v>0</v>
      </c>
      <c r="D67" s="31">
        <v>0</v>
      </c>
      <c r="E67" s="32">
        <v>0</v>
      </c>
      <c r="F67" s="33">
        <v>0</v>
      </c>
      <c r="G67" s="33">
        <v>884.1</v>
      </c>
      <c r="H67" s="46">
        <v>223</v>
      </c>
      <c r="I67" s="36">
        <v>776.22</v>
      </c>
      <c r="J67" s="36"/>
      <c r="K67" s="36"/>
      <c r="L67" s="36">
        <f>724.9-26.4</f>
        <v>698.5</v>
      </c>
      <c r="M67" s="36">
        <f>724.9+86.7</f>
        <v>811.6</v>
      </c>
      <c r="N67" s="31">
        <f t="shared" si="2"/>
        <v>3393.4199999999996</v>
      </c>
      <c r="O67" s="97" t="s">
        <v>9</v>
      </c>
      <c r="P67" s="53"/>
    </row>
    <row r="68" spans="1:16" ht="107.25" customHeight="1" x14ac:dyDescent="0.3">
      <c r="A68" s="286"/>
      <c r="B68" s="261"/>
      <c r="C68" s="48">
        <v>0</v>
      </c>
      <c r="D68" s="31">
        <v>0</v>
      </c>
      <c r="E68" s="32">
        <v>0</v>
      </c>
      <c r="F68" s="33">
        <v>0</v>
      </c>
      <c r="G68" s="33">
        <v>3768.9</v>
      </c>
      <c r="H68" s="46">
        <v>950.3</v>
      </c>
      <c r="I68" s="36">
        <v>2920.08</v>
      </c>
      <c r="J68" s="36"/>
      <c r="K68" s="36"/>
      <c r="L68" s="36">
        <v>2627.5</v>
      </c>
      <c r="M68" s="36">
        <v>3053.1</v>
      </c>
      <c r="N68" s="31">
        <f t="shared" si="2"/>
        <v>13319.88</v>
      </c>
      <c r="O68" s="97" t="s">
        <v>10</v>
      </c>
      <c r="P68" s="53"/>
    </row>
    <row r="69" spans="1:16" ht="37.5" customHeight="1" x14ac:dyDescent="0.3">
      <c r="A69" s="267" t="s">
        <v>56</v>
      </c>
      <c r="B69" s="268" t="s">
        <v>55</v>
      </c>
      <c r="C69" s="48">
        <v>0</v>
      </c>
      <c r="D69" s="31">
        <v>0</v>
      </c>
      <c r="E69" s="32">
        <v>0</v>
      </c>
      <c r="F69" s="33">
        <v>0</v>
      </c>
      <c r="G69" s="33">
        <v>0</v>
      </c>
      <c r="H69" s="46">
        <v>200</v>
      </c>
      <c r="I69" s="36">
        <v>0</v>
      </c>
      <c r="J69" s="36"/>
      <c r="K69" s="36"/>
      <c r="L69" s="36">
        <v>0</v>
      </c>
      <c r="M69" s="36">
        <v>0</v>
      </c>
      <c r="N69" s="31">
        <f t="shared" si="2"/>
        <v>200</v>
      </c>
      <c r="O69" s="97" t="s">
        <v>13</v>
      </c>
      <c r="P69" s="53"/>
    </row>
    <row r="70" spans="1:16" ht="37.5" customHeight="1" x14ac:dyDescent="0.3">
      <c r="A70" s="285"/>
      <c r="B70" s="282"/>
      <c r="C70" s="48">
        <v>0</v>
      </c>
      <c r="D70" s="31">
        <v>0</v>
      </c>
      <c r="E70" s="32">
        <v>0</v>
      </c>
      <c r="F70" s="33">
        <v>0</v>
      </c>
      <c r="G70" s="33">
        <v>0</v>
      </c>
      <c r="H70" s="46">
        <v>834</v>
      </c>
      <c r="I70" s="36">
        <v>0</v>
      </c>
      <c r="J70" s="36"/>
      <c r="K70" s="36"/>
      <c r="L70" s="36">
        <v>0</v>
      </c>
      <c r="M70" s="36">
        <v>0</v>
      </c>
      <c r="N70" s="31">
        <f t="shared" si="2"/>
        <v>834</v>
      </c>
      <c r="O70" s="97" t="s">
        <v>9</v>
      </c>
      <c r="P70" s="259" t="s">
        <v>104</v>
      </c>
    </row>
    <row r="71" spans="1:16" ht="404.25" customHeight="1" x14ac:dyDescent="0.3">
      <c r="A71" s="286"/>
      <c r="B71" s="261"/>
      <c r="C71" s="48">
        <v>0</v>
      </c>
      <c r="D71" s="31">
        <v>0</v>
      </c>
      <c r="E71" s="32">
        <v>0</v>
      </c>
      <c r="F71" s="33">
        <v>0</v>
      </c>
      <c r="G71" s="33">
        <v>0</v>
      </c>
      <c r="H71" s="46">
        <v>20000</v>
      </c>
      <c r="I71" s="36">
        <v>0</v>
      </c>
      <c r="J71" s="36"/>
      <c r="K71" s="36"/>
      <c r="L71" s="36">
        <v>0</v>
      </c>
      <c r="M71" s="36">
        <v>0</v>
      </c>
      <c r="N71" s="31">
        <f t="shared" si="2"/>
        <v>20000</v>
      </c>
      <c r="O71" s="97" t="s">
        <v>10</v>
      </c>
      <c r="P71" s="288"/>
    </row>
    <row r="72" spans="1:16" ht="264" customHeight="1" x14ac:dyDescent="0.3">
      <c r="A72" s="289">
        <v>4</v>
      </c>
      <c r="B72" s="259" t="s">
        <v>60</v>
      </c>
      <c r="C72" s="30">
        <v>3610.0189999999998</v>
      </c>
      <c r="D72" s="54">
        <v>5097.8999999999996</v>
      </c>
      <c r="E72" s="55">
        <v>5477.8</v>
      </c>
      <c r="F72" s="56">
        <v>5588.1</v>
      </c>
      <c r="G72" s="56">
        <v>5672.3</v>
      </c>
      <c r="H72" s="57">
        <v>5843.2</v>
      </c>
      <c r="I72" s="58">
        <v>6900.4</v>
      </c>
      <c r="J72" s="58">
        <v>6892.5</v>
      </c>
      <c r="K72" s="58">
        <f>I72-J72</f>
        <v>7.8999999999996362</v>
      </c>
      <c r="L72" s="58">
        <v>5613.4</v>
      </c>
      <c r="M72" s="58">
        <v>5613.4</v>
      </c>
      <c r="N72" s="31">
        <f t="shared" si="2"/>
        <v>49416.519</v>
      </c>
      <c r="O72" s="97" t="s">
        <v>13</v>
      </c>
      <c r="P72" s="239" t="s">
        <v>77</v>
      </c>
    </row>
    <row r="73" spans="1:16" ht="105" customHeight="1" x14ac:dyDescent="0.3">
      <c r="A73" s="286"/>
      <c r="B73" s="261"/>
      <c r="C73" s="47">
        <v>1084.6310000000001</v>
      </c>
      <c r="D73" s="54">
        <v>0</v>
      </c>
      <c r="E73" s="55">
        <v>0</v>
      </c>
      <c r="F73" s="56">
        <v>0</v>
      </c>
      <c r="G73" s="56">
        <v>0</v>
      </c>
      <c r="H73" s="57">
        <v>0</v>
      </c>
      <c r="I73" s="58">
        <v>0</v>
      </c>
      <c r="J73" s="58"/>
      <c r="K73" s="58"/>
      <c r="L73" s="58">
        <v>0</v>
      </c>
      <c r="M73" s="58">
        <v>0</v>
      </c>
      <c r="N73" s="31">
        <f t="shared" si="2"/>
        <v>1084.6310000000001</v>
      </c>
      <c r="O73" s="97" t="s">
        <v>9</v>
      </c>
      <c r="P73" s="78"/>
    </row>
    <row r="74" spans="1:16" ht="360.75" customHeight="1" x14ac:dyDescent="0.45">
      <c r="A74" s="50" t="s">
        <v>48</v>
      </c>
      <c r="B74" s="243" t="s">
        <v>61</v>
      </c>
      <c r="C74" s="47">
        <v>0</v>
      </c>
      <c r="D74" s="54">
        <v>0</v>
      </c>
      <c r="E74" s="55">
        <v>0</v>
      </c>
      <c r="F74" s="56">
        <v>0</v>
      </c>
      <c r="G74" s="56">
        <v>566.82600000000002</v>
      </c>
      <c r="H74" s="57">
        <v>0</v>
      </c>
      <c r="I74" s="58">
        <v>0</v>
      </c>
      <c r="J74" s="58"/>
      <c r="K74" s="58"/>
      <c r="L74" s="58">
        <v>0</v>
      </c>
      <c r="M74" s="58">
        <v>0</v>
      </c>
      <c r="N74" s="31">
        <f t="shared" si="2"/>
        <v>566.82600000000002</v>
      </c>
      <c r="O74" s="97" t="s">
        <v>13</v>
      </c>
      <c r="P74" s="82"/>
    </row>
    <row r="75" spans="1:16" s="7" customFormat="1" ht="97.5" customHeight="1" x14ac:dyDescent="0.45">
      <c r="A75" s="278" t="s">
        <v>22</v>
      </c>
      <c r="B75" s="279"/>
      <c r="C75" s="279"/>
      <c r="D75" s="279"/>
      <c r="E75" s="279"/>
      <c r="F75" s="279"/>
      <c r="G75" s="279"/>
      <c r="H75" s="279"/>
      <c r="I75" s="279"/>
      <c r="J75" s="279"/>
      <c r="K75" s="279"/>
      <c r="L75" s="279"/>
      <c r="M75" s="279"/>
      <c r="N75" s="279"/>
      <c r="O75" s="279"/>
      <c r="P75" s="83"/>
    </row>
    <row r="76" spans="1:16" s="7" customFormat="1" ht="42.75" customHeight="1" x14ac:dyDescent="0.45">
      <c r="A76" s="252" t="s">
        <v>50</v>
      </c>
      <c r="B76" s="253"/>
      <c r="C76" s="253"/>
      <c r="D76" s="253"/>
      <c r="E76" s="253"/>
      <c r="F76" s="253"/>
      <c r="G76" s="253"/>
      <c r="H76" s="253"/>
      <c r="I76" s="253"/>
      <c r="J76" s="253"/>
      <c r="K76" s="253"/>
      <c r="L76" s="253"/>
      <c r="M76" s="253"/>
      <c r="N76" s="253"/>
      <c r="O76" s="92"/>
      <c r="P76" s="254" t="s">
        <v>51</v>
      </c>
    </row>
    <row r="77" spans="1:16" ht="144.75" customHeight="1" x14ac:dyDescent="0.3">
      <c r="A77" s="93">
        <v>6</v>
      </c>
      <c r="B77" s="240" t="s">
        <v>112</v>
      </c>
      <c r="C77" s="48">
        <f>C78+C81+C82+C83+C84+C85+C86+C87</f>
        <v>55116.245999999999</v>
      </c>
      <c r="D77" s="48">
        <f t="shared" ref="D77:H77" si="8">D78+D81+D82+D83+D84+D85+D86+D87</f>
        <v>286078.68</v>
      </c>
      <c r="E77" s="48">
        <f t="shared" si="8"/>
        <v>78878.400000000009</v>
      </c>
      <c r="F77" s="48">
        <f t="shared" si="8"/>
        <v>16700.599999999999</v>
      </c>
      <c r="G77" s="48">
        <f t="shared" si="8"/>
        <v>7423.38</v>
      </c>
      <c r="H77" s="51">
        <f t="shared" si="8"/>
        <v>6478.2</v>
      </c>
      <c r="I77" s="115">
        <f>I78+I86</f>
        <v>2518.1999999999998</v>
      </c>
      <c r="J77" s="115"/>
      <c r="K77" s="115"/>
      <c r="L77" s="115">
        <v>0</v>
      </c>
      <c r="M77" s="115">
        <v>0</v>
      </c>
      <c r="N77" s="108">
        <f>G77+F77+E77+D77+C77+I77+L77+H77+M77</f>
        <v>453193.70600000001</v>
      </c>
      <c r="O77" s="84"/>
      <c r="P77" s="255"/>
    </row>
    <row r="78" spans="1:16" ht="24.6" x14ac:dyDescent="0.3">
      <c r="A78" s="256" t="s">
        <v>64</v>
      </c>
      <c r="B78" s="259" t="s">
        <v>23</v>
      </c>
      <c r="C78" s="246">
        <v>25116.245999999999</v>
      </c>
      <c r="D78" s="246">
        <v>500</v>
      </c>
      <c r="E78" s="264">
        <v>1065</v>
      </c>
      <c r="F78" s="272">
        <v>15700.6</v>
      </c>
      <c r="G78" s="272">
        <v>0</v>
      </c>
      <c r="H78" s="275">
        <v>2278.1999999999998</v>
      </c>
      <c r="I78" s="269">
        <v>1828.2</v>
      </c>
      <c r="J78" s="114"/>
      <c r="K78" s="114"/>
      <c r="L78" s="269">
        <v>0</v>
      </c>
      <c r="M78" s="269">
        <v>0</v>
      </c>
      <c r="N78" s="246">
        <f t="shared" ref="N78" si="9">G78+F78+E78+D78+C78+I78+L78+H78+M78</f>
        <v>46488.245999999992</v>
      </c>
      <c r="O78" s="249" t="s">
        <v>13</v>
      </c>
      <c r="P78" s="255"/>
    </row>
    <row r="79" spans="1:16" ht="24.6" x14ac:dyDescent="0.3">
      <c r="A79" s="257"/>
      <c r="B79" s="260"/>
      <c r="C79" s="262"/>
      <c r="D79" s="262"/>
      <c r="E79" s="265"/>
      <c r="F79" s="273"/>
      <c r="G79" s="273"/>
      <c r="H79" s="276"/>
      <c r="I79" s="270"/>
      <c r="J79" s="127"/>
      <c r="K79" s="127"/>
      <c r="L79" s="270"/>
      <c r="M79" s="270"/>
      <c r="N79" s="247"/>
      <c r="O79" s="250"/>
      <c r="P79" s="255"/>
    </row>
    <row r="80" spans="1:16" ht="24.6" x14ac:dyDescent="0.3">
      <c r="A80" s="257"/>
      <c r="B80" s="260"/>
      <c r="C80" s="263"/>
      <c r="D80" s="263"/>
      <c r="E80" s="266"/>
      <c r="F80" s="274"/>
      <c r="G80" s="274"/>
      <c r="H80" s="277"/>
      <c r="I80" s="271"/>
      <c r="J80" s="115"/>
      <c r="K80" s="115"/>
      <c r="L80" s="271"/>
      <c r="M80" s="271"/>
      <c r="N80" s="248"/>
      <c r="O80" s="251"/>
      <c r="P80" s="255"/>
    </row>
    <row r="81" spans="1:19" ht="120" customHeight="1" x14ac:dyDescent="0.3">
      <c r="A81" s="258"/>
      <c r="B81" s="261"/>
      <c r="C81" s="59">
        <v>30000</v>
      </c>
      <c r="D81" s="108">
        <v>284174.62</v>
      </c>
      <c r="E81" s="109">
        <v>73426.27</v>
      </c>
      <c r="F81" s="110">
        <v>0</v>
      </c>
      <c r="G81" s="110">
        <v>0</v>
      </c>
      <c r="H81" s="112">
        <v>0</v>
      </c>
      <c r="I81" s="115">
        <v>0</v>
      </c>
      <c r="J81" s="115"/>
      <c r="K81" s="115"/>
      <c r="L81" s="115">
        <v>0</v>
      </c>
      <c r="M81" s="115">
        <v>0</v>
      </c>
      <c r="N81" s="108">
        <f>G81+F81+E81+D81+C81+I81+L81+H81+M81</f>
        <v>387600.89</v>
      </c>
      <c r="O81" s="84" t="s">
        <v>9</v>
      </c>
      <c r="P81" s="255"/>
    </row>
    <row r="82" spans="1:19" ht="172.2" x14ac:dyDescent="0.3">
      <c r="A82" s="106" t="s">
        <v>65</v>
      </c>
      <c r="B82" s="240" t="s">
        <v>24</v>
      </c>
      <c r="C82" s="48">
        <v>0</v>
      </c>
      <c r="D82" s="108">
        <v>934.5</v>
      </c>
      <c r="E82" s="109">
        <v>3387.13</v>
      </c>
      <c r="F82" s="110">
        <v>0</v>
      </c>
      <c r="G82" s="110">
        <v>0</v>
      </c>
      <c r="H82" s="112">
        <v>0</v>
      </c>
      <c r="I82" s="115">
        <v>0</v>
      </c>
      <c r="J82" s="115"/>
      <c r="K82" s="115"/>
      <c r="L82" s="115">
        <v>0</v>
      </c>
      <c r="M82" s="115">
        <v>0</v>
      </c>
      <c r="N82" s="108">
        <f>G82+F82+E82+D82+C82+I82+L82+H82+M82</f>
        <v>4321.63</v>
      </c>
      <c r="O82" s="84" t="s">
        <v>13</v>
      </c>
      <c r="P82" s="84"/>
    </row>
    <row r="83" spans="1:19" ht="77.25" customHeight="1" x14ac:dyDescent="0.3">
      <c r="A83" s="106" t="s">
        <v>67</v>
      </c>
      <c r="B83" s="240" t="s">
        <v>66</v>
      </c>
      <c r="C83" s="48">
        <v>0</v>
      </c>
      <c r="D83" s="108">
        <v>469.56</v>
      </c>
      <c r="E83" s="109">
        <v>0</v>
      </c>
      <c r="F83" s="110">
        <v>0</v>
      </c>
      <c r="G83" s="110">
        <v>887.38</v>
      </c>
      <c r="H83" s="112">
        <v>0</v>
      </c>
      <c r="I83" s="115">
        <v>0</v>
      </c>
      <c r="J83" s="115"/>
      <c r="K83" s="115"/>
      <c r="L83" s="115">
        <v>0</v>
      </c>
      <c r="M83" s="115">
        <v>0</v>
      </c>
      <c r="N83" s="108">
        <f t="shared" ref="N83:N88" si="10">G83+F83+E83+D83+C83+I83+L83+H83+M83</f>
        <v>1356.94</v>
      </c>
      <c r="O83" s="84" t="s">
        <v>13</v>
      </c>
      <c r="P83" s="84"/>
    </row>
    <row r="84" spans="1:19" ht="61.5" customHeight="1" x14ac:dyDescent="0.3">
      <c r="A84" s="106" t="s">
        <v>68</v>
      </c>
      <c r="B84" s="240" t="s">
        <v>47</v>
      </c>
      <c r="C84" s="48">
        <v>0</v>
      </c>
      <c r="D84" s="108">
        <v>0</v>
      </c>
      <c r="E84" s="109">
        <v>0</v>
      </c>
      <c r="F84" s="110">
        <v>1000</v>
      </c>
      <c r="G84" s="110">
        <v>1200</v>
      </c>
      <c r="H84" s="112">
        <v>0</v>
      </c>
      <c r="I84" s="115">
        <v>0</v>
      </c>
      <c r="J84" s="115"/>
      <c r="K84" s="115"/>
      <c r="L84" s="115">
        <v>0</v>
      </c>
      <c r="M84" s="115">
        <v>0</v>
      </c>
      <c r="N84" s="108">
        <f>G84+F84+E84+D84+C84+I84+L84+H84+M84</f>
        <v>2200</v>
      </c>
      <c r="O84" s="84" t="s">
        <v>13</v>
      </c>
      <c r="P84" s="84"/>
    </row>
    <row r="85" spans="1:19" ht="242.25" customHeight="1" x14ac:dyDescent="0.3">
      <c r="A85" s="106" t="s">
        <v>69</v>
      </c>
      <c r="B85" s="244" t="s">
        <v>45</v>
      </c>
      <c r="C85" s="48">
        <v>0</v>
      </c>
      <c r="D85" s="108">
        <v>0</v>
      </c>
      <c r="E85" s="109">
        <v>0</v>
      </c>
      <c r="F85" s="110">
        <v>0</v>
      </c>
      <c r="G85" s="110">
        <v>5336</v>
      </c>
      <c r="H85" s="112">
        <v>0</v>
      </c>
      <c r="I85" s="115">
        <v>0</v>
      </c>
      <c r="J85" s="115"/>
      <c r="K85" s="115"/>
      <c r="L85" s="115">
        <v>0</v>
      </c>
      <c r="M85" s="115">
        <v>0</v>
      </c>
      <c r="N85" s="108">
        <f t="shared" si="10"/>
        <v>5336</v>
      </c>
      <c r="O85" s="84" t="s">
        <v>13</v>
      </c>
      <c r="P85" s="84"/>
    </row>
    <row r="86" spans="1:19" ht="123.75" customHeight="1" x14ac:dyDescent="0.3">
      <c r="A86" s="106" t="s">
        <v>70</v>
      </c>
      <c r="B86" s="240" t="s">
        <v>114</v>
      </c>
      <c r="C86" s="48">
        <v>0</v>
      </c>
      <c r="D86" s="108">
        <v>0</v>
      </c>
      <c r="E86" s="109">
        <v>1000</v>
      </c>
      <c r="F86" s="110">
        <v>0</v>
      </c>
      <c r="G86" s="110">
        <v>0</v>
      </c>
      <c r="H86" s="112">
        <v>3000</v>
      </c>
      <c r="I86" s="115">
        <v>690</v>
      </c>
      <c r="J86" s="115"/>
      <c r="K86" s="115"/>
      <c r="L86" s="115">
        <v>0</v>
      </c>
      <c r="M86" s="115">
        <v>0</v>
      </c>
      <c r="N86" s="108">
        <f t="shared" si="10"/>
        <v>4690</v>
      </c>
      <c r="O86" s="84" t="s">
        <v>13</v>
      </c>
      <c r="P86" s="85"/>
    </row>
    <row r="87" spans="1:19" ht="146.25" customHeight="1" x14ac:dyDescent="0.3">
      <c r="A87" s="106" t="s">
        <v>71</v>
      </c>
      <c r="B87" s="245" t="s">
        <v>57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112">
        <v>1200</v>
      </c>
      <c r="I87" s="115">
        <v>0</v>
      </c>
      <c r="J87" s="115"/>
      <c r="K87" s="115"/>
      <c r="L87" s="115">
        <v>0</v>
      </c>
      <c r="M87" s="115">
        <v>0</v>
      </c>
      <c r="N87" s="108">
        <f t="shared" si="10"/>
        <v>1200</v>
      </c>
      <c r="O87" s="84" t="s">
        <v>13</v>
      </c>
      <c r="P87" s="85"/>
    </row>
    <row r="88" spans="1:19" ht="68.25" customHeight="1" x14ac:dyDescent="0.3">
      <c r="A88" s="267" t="s">
        <v>72</v>
      </c>
      <c r="B88" s="268" t="s">
        <v>103</v>
      </c>
      <c r="C88" s="48">
        <v>0</v>
      </c>
      <c r="D88" s="108">
        <v>0</v>
      </c>
      <c r="E88" s="109">
        <v>0</v>
      </c>
      <c r="F88" s="110">
        <v>0</v>
      </c>
      <c r="G88" s="110">
        <v>0</v>
      </c>
      <c r="H88" s="112">
        <f>31.634+4.31586+0.00014</f>
        <v>35.950000000000003</v>
      </c>
      <c r="I88" s="115">
        <v>11441.1</v>
      </c>
      <c r="J88" s="115"/>
      <c r="K88" s="115"/>
      <c r="L88" s="115">
        <v>0</v>
      </c>
      <c r="M88" s="115">
        <v>0</v>
      </c>
      <c r="N88" s="108">
        <f t="shared" si="10"/>
        <v>11477.050000000001</v>
      </c>
      <c r="O88" s="84" t="s">
        <v>13</v>
      </c>
      <c r="P88" s="309" t="s">
        <v>63</v>
      </c>
    </row>
    <row r="89" spans="1:19" ht="117.75" customHeight="1" x14ac:dyDescent="0.3">
      <c r="A89" s="258"/>
      <c r="B89" s="261"/>
      <c r="C89" s="48">
        <v>0</v>
      </c>
      <c r="D89" s="108">
        <v>0</v>
      </c>
      <c r="E89" s="109">
        <v>0</v>
      </c>
      <c r="F89" s="110">
        <v>0</v>
      </c>
      <c r="G89" s="110">
        <v>0</v>
      </c>
      <c r="H89" s="112">
        <v>35912.9</v>
      </c>
      <c r="I89" s="115">
        <v>0</v>
      </c>
      <c r="J89" s="115"/>
      <c r="K89" s="115"/>
      <c r="L89" s="115">
        <v>0</v>
      </c>
      <c r="M89" s="115">
        <v>0</v>
      </c>
      <c r="N89" s="108">
        <f>G89+F89+E89+D89+C89+I89+L89+H89+M89</f>
        <v>35912.9</v>
      </c>
      <c r="O89" s="84" t="s">
        <v>9</v>
      </c>
      <c r="P89" s="309"/>
    </row>
    <row r="90" spans="1:19" s="5" customFormat="1" ht="187.5" customHeight="1" x14ac:dyDescent="0.3">
      <c r="A90" s="60"/>
      <c r="B90" s="240" t="s">
        <v>84</v>
      </c>
      <c r="C90" s="48">
        <v>0</v>
      </c>
      <c r="D90" s="108">
        <v>0</v>
      </c>
      <c r="E90" s="109">
        <v>0</v>
      </c>
      <c r="F90" s="110">
        <v>0</v>
      </c>
      <c r="G90" s="110">
        <v>0</v>
      </c>
      <c r="H90" s="112">
        <f>H89+H88</f>
        <v>35948.85</v>
      </c>
      <c r="I90" s="115">
        <f>I88</f>
        <v>11441.1</v>
      </c>
      <c r="J90" s="115"/>
      <c r="K90" s="115"/>
      <c r="L90" s="115">
        <v>0</v>
      </c>
      <c r="M90" s="115">
        <v>0</v>
      </c>
      <c r="N90" s="108">
        <f>H90+I90</f>
        <v>47389.95</v>
      </c>
      <c r="O90" s="84"/>
      <c r="P90" s="306"/>
    </row>
    <row r="91" spans="1:19" s="10" customFormat="1" ht="60.75" customHeight="1" x14ac:dyDescent="0.55000000000000004">
      <c r="A91" s="61"/>
      <c r="B91" s="96" t="s">
        <v>25</v>
      </c>
      <c r="C91" s="62">
        <f>C72+C78+C14+C83+C82</f>
        <v>36023.65</v>
      </c>
      <c r="D91" s="62">
        <f>D72+D78+D14+D83+D82</f>
        <v>22835.29</v>
      </c>
      <c r="E91" s="63">
        <f>E72+E78+E14+E83+E82+E86</f>
        <v>37162.589999999997</v>
      </c>
      <c r="F91" s="64">
        <f>F72+F78+F14+F83+F82+F86+F84+F55+F59</f>
        <v>41973.994999999995</v>
      </c>
      <c r="G91" s="65">
        <f>G72+G78+G14+G83+G82+G86+G84+G55+G59+G74+G85</f>
        <v>30011.588710000004</v>
      </c>
      <c r="H91" s="66">
        <f>H14+H72+H59+H87+H86+H88+H78</f>
        <v>39005.773649999981</v>
      </c>
      <c r="I91" s="122">
        <f>I94-I92-I93</f>
        <v>49535.81</v>
      </c>
      <c r="J91" s="122"/>
      <c r="K91" s="122"/>
      <c r="L91" s="122">
        <f>L14+L72+L66</f>
        <v>23498.799999999999</v>
      </c>
      <c r="M91" s="122">
        <f>M14+M72+M66</f>
        <v>25376.799999999999</v>
      </c>
      <c r="N91" s="123">
        <f>L91+I91+H91+G91+F91+E91+D91+C91+M91</f>
        <v>305424.29735999997</v>
      </c>
      <c r="O91" s="61"/>
      <c r="P91" s="61"/>
      <c r="R91" s="15"/>
    </row>
    <row r="92" spans="1:19" s="10" customFormat="1" ht="60.75" customHeight="1" x14ac:dyDescent="0.55000000000000004">
      <c r="A92" s="61"/>
      <c r="B92" s="97" t="s">
        <v>26</v>
      </c>
      <c r="C92" s="62">
        <f>C15+C81+C73</f>
        <v>69859.750999999989</v>
      </c>
      <c r="D92" s="62">
        <f>D15+D81</f>
        <v>328152.19</v>
      </c>
      <c r="E92" s="63">
        <f>E15+E81+E73</f>
        <v>112790.95000000001</v>
      </c>
      <c r="F92" s="64">
        <f>F15+F81+F73+F56+F60</f>
        <v>64351.199999999997</v>
      </c>
      <c r="G92" s="65">
        <f>G15+G81+G73+G56+G60</f>
        <v>73857.200000000012</v>
      </c>
      <c r="H92" s="66">
        <f>H15+H81+H73+H56+H60+H89</f>
        <v>78729.260000000009</v>
      </c>
      <c r="I92" s="122">
        <f>I60+I15</f>
        <v>8286.82</v>
      </c>
      <c r="J92" s="122"/>
      <c r="K92" s="122"/>
      <c r="L92" s="122">
        <f>L60+L15</f>
        <v>43783.7</v>
      </c>
      <c r="M92" s="122">
        <f>M60+M15</f>
        <v>8310.2000000000007</v>
      </c>
      <c r="N92" s="123">
        <f t="shared" ref="N92:N93" si="11">L92+I92+H92+G92+F92+E92+D92+C92+M92</f>
        <v>788121.27099999995</v>
      </c>
      <c r="O92" s="61"/>
      <c r="P92" s="86"/>
      <c r="R92" s="15"/>
      <c r="S92" s="16"/>
    </row>
    <row r="93" spans="1:19" s="10" customFormat="1" ht="60.75" customHeight="1" x14ac:dyDescent="0.55000000000000004">
      <c r="A93" s="61"/>
      <c r="B93" s="97" t="s">
        <v>10</v>
      </c>
      <c r="C93" s="62">
        <f>C17</f>
        <v>874.65599999999995</v>
      </c>
      <c r="D93" s="62">
        <f>D17</f>
        <v>6978</v>
      </c>
      <c r="E93" s="63">
        <f>E17</f>
        <v>2679.1</v>
      </c>
      <c r="F93" s="64">
        <f>F57+F61</f>
        <v>3915</v>
      </c>
      <c r="G93" s="65">
        <f>G57+G61</f>
        <v>28768.9</v>
      </c>
      <c r="H93" s="66">
        <f>H61+H17</f>
        <v>20950.3</v>
      </c>
      <c r="I93" s="122">
        <f>I61</f>
        <v>3209.08</v>
      </c>
      <c r="J93" s="122"/>
      <c r="K93" s="122"/>
      <c r="L93" s="122">
        <f>L61</f>
        <v>2627.5</v>
      </c>
      <c r="M93" s="122">
        <f>M61</f>
        <v>3053.1</v>
      </c>
      <c r="N93" s="123">
        <f t="shared" si="11"/>
        <v>73055.636000000013</v>
      </c>
      <c r="O93" s="61"/>
      <c r="P93" s="77"/>
      <c r="R93" s="15"/>
    </row>
    <row r="94" spans="1:19" s="10" customFormat="1" ht="60.75" customHeight="1" x14ac:dyDescent="0.55000000000000004">
      <c r="A94" s="61"/>
      <c r="B94" s="96" t="s">
        <v>27</v>
      </c>
      <c r="C94" s="62">
        <f t="shared" ref="C94:H94" si="12">C93+C92+C91</f>
        <v>106758.057</v>
      </c>
      <c r="D94" s="62">
        <f t="shared" si="12"/>
        <v>357965.48</v>
      </c>
      <c r="E94" s="63">
        <f t="shared" si="12"/>
        <v>152632.64000000001</v>
      </c>
      <c r="F94" s="64">
        <f t="shared" si="12"/>
        <v>110240.19499999999</v>
      </c>
      <c r="G94" s="65">
        <f>G93+G92+G91</f>
        <v>132637.68871000002</v>
      </c>
      <c r="H94" s="66">
        <f t="shared" si="12"/>
        <v>138685.33364999999</v>
      </c>
      <c r="I94" s="122">
        <f>I18+I62+I72+I77+I90</f>
        <v>61031.71</v>
      </c>
      <c r="J94" s="122"/>
      <c r="K94" s="122"/>
      <c r="L94" s="122">
        <f>L18+L62+L72+L77</f>
        <v>69910</v>
      </c>
      <c r="M94" s="122">
        <f>M18+M62+M72+M77</f>
        <v>36740.100000000006</v>
      </c>
      <c r="N94" s="123">
        <f>L94+I94+H94+G94+F94+E94+D94+C94+M94</f>
        <v>1166601.2043600001</v>
      </c>
      <c r="O94" s="86"/>
      <c r="P94" s="82"/>
      <c r="R94" s="15"/>
    </row>
  </sheetData>
  <mergeCells count="87">
    <mergeCell ref="P88:P90"/>
    <mergeCell ref="O9:O10"/>
    <mergeCell ref="P9:P10"/>
    <mergeCell ref="N1:P1"/>
    <mergeCell ref="N2:P2"/>
    <mergeCell ref="N3:P3"/>
    <mergeCell ref="N4:P4"/>
    <mergeCell ref="N5:P5"/>
    <mergeCell ref="N6:P6"/>
    <mergeCell ref="A8:N8"/>
    <mergeCell ref="A9:A10"/>
    <mergeCell ref="B9:B10"/>
    <mergeCell ref="C9:M9"/>
    <mergeCell ref="N9:N10"/>
    <mergeCell ref="N7:P7"/>
    <mergeCell ref="A11:M11"/>
    <mergeCell ref="A12:N12"/>
    <mergeCell ref="P12:P15"/>
    <mergeCell ref="A13:N13"/>
    <mergeCell ref="A14:A17"/>
    <mergeCell ref="B14:B17"/>
    <mergeCell ref="C15:C16"/>
    <mergeCell ref="D15:D16"/>
    <mergeCell ref="E15:E16"/>
    <mergeCell ref="F15:F16"/>
    <mergeCell ref="O15:O16"/>
    <mergeCell ref="G15:G16"/>
    <mergeCell ref="H15:H16"/>
    <mergeCell ref="I15:I16"/>
    <mergeCell ref="L15:L16"/>
    <mergeCell ref="M15:M16"/>
    <mergeCell ref="N15:N16"/>
    <mergeCell ref="A34:A35"/>
    <mergeCell ref="B34:B35"/>
    <mergeCell ref="B43:B44"/>
    <mergeCell ref="A36:A38"/>
    <mergeCell ref="B36:B38"/>
    <mergeCell ref="A39:A40"/>
    <mergeCell ref="B39:B40"/>
    <mergeCell ref="A41:A42"/>
    <mergeCell ref="B41:B42"/>
    <mergeCell ref="A43:A44"/>
    <mergeCell ref="A45:A46"/>
    <mergeCell ref="B45:B46"/>
    <mergeCell ref="P53:P55"/>
    <mergeCell ref="A55:A57"/>
    <mergeCell ref="B55:B57"/>
    <mergeCell ref="P21:P46"/>
    <mergeCell ref="A23:A24"/>
    <mergeCell ref="B23:B24"/>
    <mergeCell ref="A25:A26"/>
    <mergeCell ref="B25:B26"/>
    <mergeCell ref="A27:A28"/>
    <mergeCell ref="B27:B28"/>
    <mergeCell ref="A29:A30"/>
    <mergeCell ref="B29:B30"/>
    <mergeCell ref="A31:A33"/>
    <mergeCell ref="B31:B33"/>
    <mergeCell ref="P70:P71"/>
    <mergeCell ref="A72:A73"/>
    <mergeCell ref="B72:B73"/>
    <mergeCell ref="A69:A71"/>
    <mergeCell ref="B69:B71"/>
    <mergeCell ref="A75:O75"/>
    <mergeCell ref="A59:A61"/>
    <mergeCell ref="B59:B61"/>
    <mergeCell ref="A63:A65"/>
    <mergeCell ref="B63:B65"/>
    <mergeCell ref="A66:A68"/>
    <mergeCell ref="B66:B68"/>
    <mergeCell ref="A88:A89"/>
    <mergeCell ref="B88:B89"/>
    <mergeCell ref="I78:I80"/>
    <mergeCell ref="L78:L80"/>
    <mergeCell ref="M78:M80"/>
    <mergeCell ref="F78:F80"/>
    <mergeCell ref="G78:G80"/>
    <mergeCell ref="H78:H80"/>
    <mergeCell ref="N78:N80"/>
    <mergeCell ref="O78:O80"/>
    <mergeCell ref="A76:N76"/>
    <mergeCell ref="P76:P81"/>
    <mergeCell ref="A78:A81"/>
    <mergeCell ref="B78:B81"/>
    <mergeCell ref="C78:C80"/>
    <mergeCell ref="D78:D80"/>
    <mergeCell ref="E78:E80"/>
  </mergeCells>
  <pageMargins left="0.70866141732283472" right="0.31496062992125984" top="0.55118110236220474" bottom="0.55118110236220474" header="0.11811023622047245" footer="0.11811023622047245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view="pageBreakPreview" topLeftCell="E2" zoomScale="48" zoomScaleNormal="60" zoomScaleSheetLayoutView="48" workbookViewId="0">
      <selection activeCell="N6" sqref="N6:P6"/>
    </sheetView>
  </sheetViews>
  <sheetFormatPr defaultColWidth="9.109375" defaultRowHeight="23.4" x14ac:dyDescent="0.45"/>
  <cols>
    <col min="1" max="1" width="11.33203125" style="8" bestFit="1" customWidth="1"/>
    <col min="2" max="2" width="40.44140625" customWidth="1"/>
    <col min="3" max="3" width="29.5546875" bestFit="1" customWidth="1"/>
    <col min="4" max="4" width="36.6640625" bestFit="1" customWidth="1"/>
    <col min="5" max="5" width="36.6640625" style="1" bestFit="1" customWidth="1"/>
    <col min="6" max="6" width="32" bestFit="1" customWidth="1"/>
    <col min="7" max="7" width="35.109375" bestFit="1" customWidth="1"/>
    <col min="8" max="8" width="32" style="20" bestFit="1" customWidth="1"/>
    <col min="9" max="9" width="28" style="23" customWidth="1"/>
    <col min="10" max="11" width="28" style="136" hidden="1" customWidth="1"/>
    <col min="12" max="12" width="28.33203125" style="23" bestFit="1" customWidth="1"/>
    <col min="13" max="13" width="28.33203125" style="23" customWidth="1"/>
    <col min="14" max="14" width="43.6640625" style="8" bestFit="1" customWidth="1"/>
    <col min="15" max="15" width="35.109375" bestFit="1" customWidth="1"/>
    <col min="16" max="16" width="34.6640625" customWidth="1"/>
    <col min="17" max="17" width="9.109375" customWidth="1"/>
    <col min="18" max="18" width="10" customWidth="1"/>
    <col min="19" max="20" width="10.6640625" customWidth="1"/>
    <col min="21" max="21" width="12.44140625" customWidth="1"/>
    <col min="22" max="22" width="13.5546875" customWidth="1"/>
    <col min="23" max="23" width="9.109375" customWidth="1"/>
  </cols>
  <sheetData>
    <row r="1" spans="1:18" ht="51.75" hidden="1" customHeight="1" x14ac:dyDescent="0.35">
      <c r="N1" s="310" t="s">
        <v>33</v>
      </c>
      <c r="O1" s="310"/>
      <c r="P1" s="310"/>
    </row>
    <row r="2" spans="1:18" ht="33.75" customHeight="1" x14ac:dyDescent="0.45">
      <c r="D2" s="2"/>
      <c r="I2" s="20"/>
      <c r="J2" s="137"/>
      <c r="K2" s="137"/>
      <c r="L2" s="20"/>
      <c r="M2" s="20"/>
      <c r="N2" s="311" t="s">
        <v>115</v>
      </c>
      <c r="O2" s="312"/>
      <c r="P2" s="312"/>
    </row>
    <row r="3" spans="1:18" ht="34.5" customHeight="1" x14ac:dyDescent="0.45">
      <c r="N3" s="311" t="s">
        <v>107</v>
      </c>
      <c r="O3" s="312"/>
      <c r="P3" s="312"/>
    </row>
    <row r="4" spans="1:18" ht="25.5" customHeight="1" x14ac:dyDescent="0.45">
      <c r="N4" s="311" t="s">
        <v>111</v>
      </c>
      <c r="O4" s="312"/>
      <c r="P4" s="312"/>
    </row>
    <row r="5" spans="1:18" ht="35.25" customHeight="1" x14ac:dyDescent="0.45">
      <c r="N5" s="311" t="s">
        <v>108</v>
      </c>
      <c r="O5" s="312"/>
      <c r="P5" s="312"/>
    </row>
    <row r="6" spans="1:18" ht="46.5" customHeight="1" x14ac:dyDescent="0.45">
      <c r="N6" s="311" t="s">
        <v>123</v>
      </c>
      <c r="O6" s="313"/>
      <c r="P6" s="313"/>
    </row>
    <row r="7" spans="1:18" ht="99.75" customHeight="1" x14ac:dyDescent="0.4">
      <c r="A7" s="22"/>
      <c r="B7" s="2"/>
      <c r="C7" s="3"/>
      <c r="E7" s="4"/>
      <c r="F7" s="12"/>
      <c r="G7" s="12"/>
      <c r="H7" s="25"/>
      <c r="I7" s="119"/>
      <c r="J7" s="138"/>
      <c r="K7" s="138"/>
      <c r="L7" s="119"/>
      <c r="M7" s="311" t="s">
        <v>121</v>
      </c>
      <c r="N7" s="313"/>
      <c r="O7" s="313"/>
      <c r="P7" s="313"/>
    </row>
    <row r="8" spans="1:18" ht="31.5" customHeight="1" x14ac:dyDescent="0.55000000000000004">
      <c r="A8" s="314" t="s">
        <v>0</v>
      </c>
      <c r="B8" s="314"/>
      <c r="C8" s="314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89"/>
      <c r="P8" s="88"/>
    </row>
    <row r="9" spans="1:18" ht="25.2" x14ac:dyDescent="0.3">
      <c r="A9" s="315" t="s">
        <v>1</v>
      </c>
      <c r="B9" s="315" t="s">
        <v>2</v>
      </c>
      <c r="C9" s="316" t="s">
        <v>3</v>
      </c>
      <c r="D9" s="317"/>
      <c r="E9" s="317"/>
      <c r="F9" s="317"/>
      <c r="G9" s="317"/>
      <c r="H9" s="317"/>
      <c r="I9" s="317"/>
      <c r="J9" s="317"/>
      <c r="K9" s="317"/>
      <c r="L9" s="317"/>
      <c r="M9" s="318"/>
      <c r="N9" s="249" t="s">
        <v>4</v>
      </c>
      <c r="O9" s="249" t="s">
        <v>5</v>
      </c>
      <c r="P9" s="249" t="s">
        <v>6</v>
      </c>
    </row>
    <row r="10" spans="1:18" ht="30.75" customHeight="1" x14ac:dyDescent="0.3">
      <c r="A10" s="315"/>
      <c r="B10" s="315"/>
      <c r="C10" s="96">
        <v>2016</v>
      </c>
      <c r="D10" s="96">
        <v>2017</v>
      </c>
      <c r="E10" s="26">
        <v>2018</v>
      </c>
      <c r="F10" s="27">
        <v>2019</v>
      </c>
      <c r="G10" s="27">
        <v>2020</v>
      </c>
      <c r="H10" s="28">
        <v>2021</v>
      </c>
      <c r="I10" s="29">
        <v>2022</v>
      </c>
      <c r="J10" s="139"/>
      <c r="K10" s="139"/>
      <c r="L10" s="29">
        <v>2023</v>
      </c>
      <c r="M10" s="29">
        <v>2024</v>
      </c>
      <c r="N10" s="251"/>
      <c r="O10" s="251"/>
      <c r="P10" s="251"/>
    </row>
    <row r="11" spans="1:18" s="11" customFormat="1" ht="36.75" customHeight="1" x14ac:dyDescent="0.6">
      <c r="A11" s="320" t="s">
        <v>28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  <c r="O11" s="94"/>
      <c r="P11" s="79"/>
      <c r="R11" s="17"/>
    </row>
    <row r="12" spans="1:18" s="7" customFormat="1" ht="33.75" customHeight="1" x14ac:dyDescent="0.45">
      <c r="A12" s="252" t="s">
        <v>29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92"/>
      <c r="P12" s="259" t="s">
        <v>52</v>
      </c>
      <c r="R12" s="18"/>
    </row>
    <row r="13" spans="1:18" s="7" customFormat="1" ht="69.75" customHeight="1" x14ac:dyDescent="0.4">
      <c r="A13" s="302" t="s">
        <v>54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95"/>
      <c r="P13" s="260"/>
    </row>
    <row r="14" spans="1:18" ht="144.75" customHeight="1" x14ac:dyDescent="0.3">
      <c r="A14" s="289">
        <v>8</v>
      </c>
      <c r="B14" s="259" t="s">
        <v>73</v>
      </c>
      <c r="C14" s="54">
        <v>104546.53599999999</v>
      </c>
      <c r="D14" s="54">
        <v>136119.59</v>
      </c>
      <c r="E14" s="55">
        <v>139939.51999999999</v>
      </c>
      <c r="F14" s="56">
        <f>175573.405+321.7</f>
        <v>175895.10500000001</v>
      </c>
      <c r="G14" s="67">
        <v>178770.41229000001</v>
      </c>
      <c r="H14" s="68">
        <v>266282.92700000003</v>
      </c>
      <c r="I14" s="69">
        <v>228822.57</v>
      </c>
      <c r="J14" s="140">
        <v>225668.67</v>
      </c>
      <c r="K14" s="140">
        <f>I14-J14</f>
        <v>3153.8999999999942</v>
      </c>
      <c r="L14" s="69">
        <v>197450.2</v>
      </c>
      <c r="M14" s="69">
        <v>197450.2</v>
      </c>
      <c r="N14" s="70">
        <f>D14+E14+F14+G14+C14+H14+I14+L14+M14</f>
        <v>1625277.0602899999</v>
      </c>
      <c r="O14" s="97" t="s">
        <v>13</v>
      </c>
      <c r="P14" s="260"/>
    </row>
    <row r="15" spans="1:18" ht="47.25" customHeight="1" x14ac:dyDescent="0.3">
      <c r="A15" s="334"/>
      <c r="B15" s="305"/>
      <c r="C15" s="54">
        <v>17415.368999999999</v>
      </c>
      <c r="D15" s="54">
        <v>0</v>
      </c>
      <c r="E15" s="55">
        <v>25261.7</v>
      </c>
      <c r="F15" s="56">
        <v>0</v>
      </c>
      <c r="G15" s="56">
        <v>0</v>
      </c>
      <c r="H15" s="57">
        <v>0</v>
      </c>
      <c r="I15" s="69">
        <v>0</v>
      </c>
      <c r="J15" s="140"/>
      <c r="K15" s="140"/>
      <c r="L15" s="69">
        <v>0</v>
      </c>
      <c r="M15" s="69">
        <v>0</v>
      </c>
      <c r="N15" s="71">
        <f>D15+E15+F15+G15+C15+H15+I15+L15+M15</f>
        <v>42677.069000000003</v>
      </c>
      <c r="O15" s="97" t="s">
        <v>9</v>
      </c>
      <c r="P15" s="260"/>
    </row>
    <row r="16" spans="1:18" ht="130.5" customHeight="1" x14ac:dyDescent="0.3">
      <c r="A16" s="96" t="s">
        <v>75</v>
      </c>
      <c r="B16" s="150" t="s">
        <v>80</v>
      </c>
      <c r="C16" s="71"/>
      <c r="D16" s="71"/>
      <c r="E16" s="91"/>
      <c r="F16" s="90"/>
      <c r="G16" s="90"/>
      <c r="H16" s="68">
        <v>203196.90000000002</v>
      </c>
      <c r="I16" s="69">
        <v>216800.97</v>
      </c>
      <c r="J16" s="140">
        <v>214986.37</v>
      </c>
      <c r="K16" s="140">
        <f>I16-J16</f>
        <v>1814.6000000000058</v>
      </c>
      <c r="L16" s="69">
        <v>197450.2</v>
      </c>
      <c r="M16" s="69">
        <v>197450.2</v>
      </c>
      <c r="N16" s="71">
        <f>H16+I16+L16+M16</f>
        <v>814898.27</v>
      </c>
      <c r="O16" s="84" t="s">
        <v>13</v>
      </c>
      <c r="P16" s="260"/>
    </row>
    <row r="17" spans="1:16" ht="135.75" customHeight="1" x14ac:dyDescent="0.3">
      <c r="A17" s="72" t="s">
        <v>76</v>
      </c>
      <c r="B17" s="243" t="s">
        <v>74</v>
      </c>
      <c r="C17" s="55">
        <v>3394.2249999999999</v>
      </c>
      <c r="D17" s="54">
        <v>4656</v>
      </c>
      <c r="E17" s="55">
        <v>4889.37</v>
      </c>
      <c r="F17" s="56">
        <v>4695.8</v>
      </c>
      <c r="G17" s="56">
        <v>4653.18</v>
      </c>
      <c r="H17" s="68">
        <v>60086.027000000002</v>
      </c>
      <c r="I17" s="69">
        <v>12021.6</v>
      </c>
      <c r="J17" s="140">
        <v>10682.3</v>
      </c>
      <c r="K17" s="140">
        <f>I17-J17</f>
        <v>1339.3000000000011</v>
      </c>
      <c r="L17" s="69">
        <v>0</v>
      </c>
      <c r="M17" s="69">
        <v>0</v>
      </c>
      <c r="N17" s="71">
        <v>94396.202000000005</v>
      </c>
      <c r="O17" s="97" t="s">
        <v>13</v>
      </c>
      <c r="P17" s="305"/>
    </row>
    <row r="18" spans="1:16" ht="192.75" customHeight="1" x14ac:dyDescent="0.3">
      <c r="A18" s="256" t="s">
        <v>85</v>
      </c>
      <c r="B18" s="268" t="s">
        <v>79</v>
      </c>
      <c r="C18" s="328">
        <v>0</v>
      </c>
      <c r="D18" s="332">
        <v>0</v>
      </c>
      <c r="E18" s="328">
        <v>0</v>
      </c>
      <c r="F18" s="323">
        <v>0</v>
      </c>
      <c r="G18" s="323">
        <v>0</v>
      </c>
      <c r="H18" s="325">
        <v>3000</v>
      </c>
      <c r="I18" s="330">
        <v>0</v>
      </c>
      <c r="J18" s="141"/>
      <c r="K18" s="141"/>
      <c r="L18" s="330">
        <v>0</v>
      </c>
      <c r="M18" s="330">
        <v>0</v>
      </c>
      <c r="N18" s="332">
        <f>H18+I18+L18+M18</f>
        <v>3000</v>
      </c>
      <c r="O18" s="249" t="s">
        <v>13</v>
      </c>
      <c r="P18" s="254" t="s">
        <v>78</v>
      </c>
    </row>
    <row r="19" spans="1:16" ht="409.5" customHeight="1" x14ac:dyDescent="0.3">
      <c r="A19" s="327"/>
      <c r="B19" s="261"/>
      <c r="C19" s="329"/>
      <c r="D19" s="333"/>
      <c r="E19" s="329"/>
      <c r="F19" s="324"/>
      <c r="G19" s="324"/>
      <c r="H19" s="326"/>
      <c r="I19" s="331"/>
      <c r="J19" s="142"/>
      <c r="K19" s="142"/>
      <c r="L19" s="331"/>
      <c r="M19" s="331"/>
      <c r="N19" s="333"/>
      <c r="O19" s="251"/>
      <c r="P19" s="322"/>
    </row>
    <row r="20" spans="1:16" s="9" customFormat="1" ht="36" customHeight="1" x14ac:dyDescent="0.5">
      <c r="A20" s="61"/>
      <c r="B20" s="97" t="s">
        <v>25</v>
      </c>
      <c r="C20" s="62">
        <f t="shared" ref="C20:M21" si="0">C14</f>
        <v>104546.53599999999</v>
      </c>
      <c r="D20" s="62">
        <f t="shared" si="0"/>
        <v>136119.59</v>
      </c>
      <c r="E20" s="63">
        <f t="shared" si="0"/>
        <v>139939.51999999999</v>
      </c>
      <c r="F20" s="64">
        <f t="shared" si="0"/>
        <v>175895.10500000001</v>
      </c>
      <c r="G20" s="73">
        <f t="shared" si="0"/>
        <v>178770.41229000001</v>
      </c>
      <c r="H20" s="66">
        <f t="shared" si="0"/>
        <v>266282.92700000003</v>
      </c>
      <c r="I20" s="74">
        <f>I14</f>
        <v>228822.57</v>
      </c>
      <c r="J20" s="143"/>
      <c r="K20" s="143"/>
      <c r="L20" s="74">
        <f t="shared" si="0"/>
        <v>197450.2</v>
      </c>
      <c r="M20" s="74">
        <f t="shared" si="0"/>
        <v>197450.2</v>
      </c>
      <c r="N20" s="70">
        <f t="shared" ref="N20:N22" si="1">I20+H20+G20+F20+E20+D20+C20+L20+M20</f>
        <v>1625277.0602900002</v>
      </c>
      <c r="O20" s="61"/>
      <c r="P20" s="61"/>
    </row>
    <row r="21" spans="1:16" s="9" customFormat="1" ht="41.25" customHeight="1" x14ac:dyDescent="0.5">
      <c r="A21" s="61"/>
      <c r="B21" s="97" t="s">
        <v>26</v>
      </c>
      <c r="C21" s="62">
        <f t="shared" si="0"/>
        <v>17415.368999999999</v>
      </c>
      <c r="D21" s="62">
        <f t="shared" si="0"/>
        <v>0</v>
      </c>
      <c r="E21" s="63">
        <f t="shared" si="0"/>
        <v>25261.7</v>
      </c>
      <c r="F21" s="64">
        <f t="shared" si="0"/>
        <v>0</v>
      </c>
      <c r="G21" s="64">
        <f t="shared" si="0"/>
        <v>0</v>
      </c>
      <c r="H21" s="66">
        <f t="shared" si="0"/>
        <v>0</v>
      </c>
      <c r="I21" s="74">
        <f t="shared" si="0"/>
        <v>0</v>
      </c>
      <c r="J21" s="143"/>
      <c r="K21" s="143"/>
      <c r="L21" s="74">
        <f t="shared" si="0"/>
        <v>0</v>
      </c>
      <c r="M21" s="75">
        <v>0</v>
      </c>
      <c r="N21" s="70">
        <f t="shared" si="1"/>
        <v>42677.069000000003</v>
      </c>
      <c r="O21" s="61"/>
      <c r="P21" s="87"/>
    </row>
    <row r="22" spans="1:16" s="9" customFormat="1" ht="57.75" customHeight="1" x14ac:dyDescent="0.5">
      <c r="A22" s="61"/>
      <c r="B22" s="97" t="s">
        <v>27</v>
      </c>
      <c r="C22" s="62">
        <f t="shared" ref="C22:M22" si="2">C21+C20</f>
        <v>121961.905</v>
      </c>
      <c r="D22" s="62">
        <f t="shared" si="2"/>
        <v>136119.59</v>
      </c>
      <c r="E22" s="63">
        <f t="shared" si="2"/>
        <v>165201.22</v>
      </c>
      <c r="F22" s="64">
        <f>F21+F20</f>
        <v>175895.10500000001</v>
      </c>
      <c r="G22" s="73">
        <f>G20</f>
        <v>178770.41229000001</v>
      </c>
      <c r="H22" s="66">
        <f>H21+H20</f>
        <v>266282.92700000003</v>
      </c>
      <c r="I22" s="74">
        <f t="shared" si="2"/>
        <v>228822.57</v>
      </c>
      <c r="J22" s="143"/>
      <c r="K22" s="143"/>
      <c r="L22" s="74">
        <f t="shared" si="2"/>
        <v>197450.2</v>
      </c>
      <c r="M22" s="74">
        <f t="shared" si="2"/>
        <v>197450.2</v>
      </c>
      <c r="N22" s="70">
        <f t="shared" si="1"/>
        <v>1667954.1292900001</v>
      </c>
      <c r="O22" s="61"/>
      <c r="P22" s="61"/>
    </row>
  </sheetData>
  <mergeCells count="34">
    <mergeCell ref="N1:P1"/>
    <mergeCell ref="N2:P2"/>
    <mergeCell ref="N3:P3"/>
    <mergeCell ref="N4:P4"/>
    <mergeCell ref="N5:P5"/>
    <mergeCell ref="A11:N11"/>
    <mergeCell ref="A12:N12"/>
    <mergeCell ref="P12:P17"/>
    <mergeCell ref="A13:N13"/>
    <mergeCell ref="A14:A15"/>
    <mergeCell ref="N6:P6"/>
    <mergeCell ref="M7:P7"/>
    <mergeCell ref="A8:N8"/>
    <mergeCell ref="A9:A10"/>
    <mergeCell ref="B9:B10"/>
    <mergeCell ref="C9:M9"/>
    <mergeCell ref="N9:N10"/>
    <mergeCell ref="O9:O10"/>
    <mergeCell ref="P9:P10"/>
    <mergeCell ref="B14:B15"/>
    <mergeCell ref="I18:I19"/>
    <mergeCell ref="L18:L19"/>
    <mergeCell ref="M18:M19"/>
    <mergeCell ref="N18:N19"/>
    <mergeCell ref="F18:F19"/>
    <mergeCell ref="D18:D19"/>
    <mergeCell ref="E18:E19"/>
    <mergeCell ref="O18:O19"/>
    <mergeCell ref="P18:P19"/>
    <mergeCell ref="G18:G19"/>
    <mergeCell ref="H18:H19"/>
    <mergeCell ref="A18:A19"/>
    <mergeCell ref="B18:B19"/>
    <mergeCell ref="C18:C19"/>
  </mergeCells>
  <pageMargins left="0.70866141732283472" right="0.31496062992125984" top="0.55118110236220474" bottom="0.55118110236220474" header="0.11811023622047245" footer="0.11811023622047245"/>
  <pageSetup paperSize="9" scale="3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7"/>
  <sheetViews>
    <sheetView tabSelected="1" view="pageBreakPreview" topLeftCell="E29" zoomScale="48" zoomScaleNormal="60" zoomScaleSheetLayoutView="48" workbookViewId="0">
      <selection activeCell="A12" sqref="A12:N12"/>
    </sheetView>
  </sheetViews>
  <sheetFormatPr defaultColWidth="9.109375" defaultRowHeight="23.4" x14ac:dyDescent="0.45"/>
  <cols>
    <col min="1" max="1" width="11.33203125" style="8" bestFit="1" customWidth="1"/>
    <col min="2" max="2" width="40.44140625" customWidth="1"/>
    <col min="3" max="3" width="29.5546875" bestFit="1" customWidth="1"/>
    <col min="4" max="4" width="36.6640625" bestFit="1" customWidth="1"/>
    <col min="5" max="5" width="36.6640625" style="1" bestFit="1" customWidth="1"/>
    <col min="6" max="6" width="32" bestFit="1" customWidth="1"/>
    <col min="7" max="7" width="35.109375" bestFit="1" customWidth="1"/>
    <col min="8" max="8" width="32" style="20" bestFit="1" customWidth="1"/>
    <col min="9" max="9" width="28" style="136" customWidth="1"/>
    <col min="10" max="11" width="28" style="23" hidden="1" customWidth="1"/>
    <col min="12" max="12" width="28.33203125" style="23" bestFit="1" customWidth="1"/>
    <col min="13" max="13" width="28.33203125" style="23" customWidth="1"/>
    <col min="14" max="14" width="43.6640625" style="8" bestFit="1" customWidth="1"/>
    <col min="15" max="15" width="35.109375" bestFit="1" customWidth="1"/>
    <col min="16" max="16" width="34.6640625" customWidth="1"/>
    <col min="17" max="17" width="9.109375" customWidth="1"/>
    <col min="18" max="18" width="10" customWidth="1"/>
    <col min="19" max="20" width="10.6640625" customWidth="1"/>
    <col min="21" max="21" width="12.44140625" customWidth="1"/>
    <col min="22" max="22" width="13.5546875" customWidth="1"/>
    <col min="23" max="23" width="9.109375" customWidth="1"/>
  </cols>
  <sheetData>
    <row r="1" spans="1:22" ht="51.75" hidden="1" customHeight="1" x14ac:dyDescent="0.35">
      <c r="N1" s="310" t="s">
        <v>33</v>
      </c>
      <c r="O1" s="310"/>
      <c r="P1" s="310"/>
    </row>
    <row r="2" spans="1:22" ht="33.75" customHeight="1" x14ac:dyDescent="0.45">
      <c r="D2" s="2"/>
      <c r="I2" s="20"/>
      <c r="J2" s="20"/>
      <c r="K2" s="20"/>
      <c r="L2" s="20"/>
      <c r="M2" s="20"/>
      <c r="N2" s="311" t="s">
        <v>106</v>
      </c>
      <c r="O2" s="312"/>
      <c r="P2" s="312"/>
    </row>
    <row r="3" spans="1:22" ht="34.5" customHeight="1" x14ac:dyDescent="0.45">
      <c r="A3" s="153"/>
      <c r="B3" s="20"/>
      <c r="C3" s="20"/>
      <c r="D3" s="20"/>
      <c r="E3" s="23"/>
      <c r="F3" s="20"/>
      <c r="G3" s="20"/>
      <c r="I3" s="23"/>
      <c r="N3" s="365" t="s">
        <v>107</v>
      </c>
      <c r="O3" s="395"/>
      <c r="P3" s="395"/>
    </row>
    <row r="4" spans="1:22" ht="25.5" customHeight="1" x14ac:dyDescent="0.45">
      <c r="A4" s="153"/>
      <c r="B4" s="20"/>
      <c r="C4" s="20"/>
      <c r="D4" s="20"/>
      <c r="E4" s="23"/>
      <c r="F4" s="20"/>
      <c r="G4" s="20"/>
      <c r="I4" s="23"/>
      <c r="N4" s="365" t="s">
        <v>111</v>
      </c>
      <c r="O4" s="395"/>
      <c r="P4" s="395"/>
    </row>
    <row r="5" spans="1:22" ht="35.25" customHeight="1" x14ac:dyDescent="0.45">
      <c r="A5" s="153"/>
      <c r="B5" s="20"/>
      <c r="C5" s="20"/>
      <c r="D5" s="20"/>
      <c r="E5" s="23"/>
      <c r="F5" s="20"/>
      <c r="G5" s="20"/>
      <c r="I5" s="23"/>
      <c r="N5" s="365" t="s">
        <v>108</v>
      </c>
      <c r="O5" s="395"/>
      <c r="P5" s="395"/>
    </row>
    <row r="6" spans="1:22" ht="46.5" customHeight="1" x14ac:dyDescent="0.45">
      <c r="A6" s="153"/>
      <c r="B6" s="20"/>
      <c r="C6" s="20"/>
      <c r="D6" s="20"/>
      <c r="E6" s="23"/>
      <c r="F6" s="20"/>
      <c r="G6" s="20"/>
      <c r="I6" s="23"/>
      <c r="N6" s="365" t="s">
        <v>123</v>
      </c>
      <c r="O6" s="366"/>
      <c r="P6" s="366"/>
    </row>
    <row r="7" spans="1:22" ht="99.75" customHeight="1" x14ac:dyDescent="0.4">
      <c r="A7" s="154"/>
      <c r="B7" s="155"/>
      <c r="C7" s="156"/>
      <c r="D7" s="20"/>
      <c r="E7" s="157"/>
      <c r="F7" s="158"/>
      <c r="G7" s="158"/>
      <c r="H7" s="159"/>
      <c r="I7" s="119"/>
      <c r="J7" s="119"/>
      <c r="K7" s="119"/>
      <c r="L7" s="119"/>
      <c r="M7" s="365" t="s">
        <v>121</v>
      </c>
      <c r="N7" s="366"/>
      <c r="O7" s="366"/>
      <c r="P7" s="366"/>
    </row>
    <row r="8" spans="1:22" ht="31.5" customHeight="1" x14ac:dyDescent="0.55000000000000004">
      <c r="A8" s="364" t="s">
        <v>0</v>
      </c>
      <c r="B8" s="364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160"/>
      <c r="P8" s="161"/>
    </row>
    <row r="9" spans="1:22" ht="25.2" x14ac:dyDescent="0.3">
      <c r="A9" s="391" t="s">
        <v>1</v>
      </c>
      <c r="B9" s="391" t="s">
        <v>2</v>
      </c>
      <c r="C9" s="392" t="s">
        <v>3</v>
      </c>
      <c r="D9" s="393"/>
      <c r="E9" s="393"/>
      <c r="F9" s="393"/>
      <c r="G9" s="393"/>
      <c r="H9" s="393"/>
      <c r="I9" s="393"/>
      <c r="J9" s="393"/>
      <c r="K9" s="393"/>
      <c r="L9" s="393"/>
      <c r="M9" s="394"/>
      <c r="N9" s="335" t="s">
        <v>4</v>
      </c>
      <c r="O9" s="335" t="s">
        <v>5</v>
      </c>
      <c r="P9" s="335" t="s">
        <v>6</v>
      </c>
    </row>
    <row r="10" spans="1:22" ht="30.75" customHeight="1" x14ac:dyDescent="0.3">
      <c r="A10" s="391"/>
      <c r="B10" s="391"/>
      <c r="C10" s="162">
        <v>2016</v>
      </c>
      <c r="D10" s="162">
        <v>2017</v>
      </c>
      <c r="E10" s="29">
        <v>2018</v>
      </c>
      <c r="F10" s="28">
        <v>2019</v>
      </c>
      <c r="G10" s="28">
        <v>2020</v>
      </c>
      <c r="H10" s="28">
        <v>2021</v>
      </c>
      <c r="I10" s="29">
        <v>2022</v>
      </c>
      <c r="J10" s="29"/>
      <c r="K10" s="29"/>
      <c r="L10" s="29">
        <v>2023</v>
      </c>
      <c r="M10" s="29">
        <v>2024</v>
      </c>
      <c r="N10" s="336"/>
      <c r="O10" s="336"/>
      <c r="P10" s="336"/>
    </row>
    <row r="11" spans="1:22" s="11" customFormat="1" ht="24.75" customHeight="1" x14ac:dyDescent="0.6">
      <c r="A11" s="346" t="s">
        <v>7</v>
      </c>
      <c r="B11" s="347"/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163"/>
      <c r="O11" s="163"/>
      <c r="P11" s="164"/>
    </row>
    <row r="12" spans="1:22" s="8" customFormat="1" ht="127.5" customHeight="1" x14ac:dyDescent="0.45">
      <c r="A12" s="362" t="s">
        <v>49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  <c r="O12" s="120"/>
      <c r="P12" s="369"/>
    </row>
    <row r="13" spans="1:22" s="8" customFormat="1" ht="106.5" customHeight="1" x14ac:dyDescent="0.45">
      <c r="A13" s="350" t="s">
        <v>53</v>
      </c>
      <c r="B13" s="351"/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1"/>
      <c r="O13" s="165"/>
      <c r="P13" s="370"/>
    </row>
    <row r="14" spans="1:22" ht="111.75" customHeight="1" x14ac:dyDescent="0.3">
      <c r="A14" s="368">
        <v>1</v>
      </c>
      <c r="B14" s="337" t="s">
        <v>58</v>
      </c>
      <c r="C14" s="166">
        <v>7297.3850000000002</v>
      </c>
      <c r="D14" s="167">
        <v>15833.33</v>
      </c>
      <c r="E14" s="36">
        <v>26232.66</v>
      </c>
      <c r="F14" s="46">
        <v>19185.294999999998</v>
      </c>
      <c r="G14" s="35">
        <f>15771.35171-482.269</f>
        <v>15289.082710000001</v>
      </c>
      <c r="H14" s="35">
        <f>H18-H15</f>
        <v>26413.123649999987</v>
      </c>
      <c r="I14" s="36">
        <f>I25+I27+I36+I39+I43++I45+I48+I49+I50+I53+I47+I51+I52</f>
        <v>28634.710000000003</v>
      </c>
      <c r="J14" s="36"/>
      <c r="K14" s="36"/>
      <c r="L14" s="36">
        <f>L25+L27+L36+L39+L43++L45+L48+L49+L50+L53+L47+L41</f>
        <v>17874.600000000002</v>
      </c>
      <c r="M14" s="36">
        <f>M25++M27+M36+M39+M43++M45+M48+M49+M50+M53+M47+M41</f>
        <v>19751.2</v>
      </c>
      <c r="N14" s="168">
        <f>G14+F14+E14+D14+C14+H14+I14+L14+M14</f>
        <v>176511.38636</v>
      </c>
      <c r="O14" s="169" t="s">
        <v>8</v>
      </c>
      <c r="P14" s="370"/>
    </row>
    <row r="15" spans="1:22" ht="111.75" customHeight="1" x14ac:dyDescent="0.3">
      <c r="A15" s="368"/>
      <c r="B15" s="345"/>
      <c r="C15" s="358">
        <f>C24+C26+C28+C30+C32+C35+C37</f>
        <v>38775.120000000003</v>
      </c>
      <c r="D15" s="358">
        <f>D24+D26+D28+D30+D32+D35+D37</f>
        <v>43977.57</v>
      </c>
      <c r="E15" s="269">
        <v>39364.68</v>
      </c>
      <c r="F15" s="275">
        <f>F24+F26+F28+F37+F40+F42+F44</f>
        <v>63432.799999999996</v>
      </c>
      <c r="G15" s="275">
        <f>G24+G26+G28+G37+G40+G42+G44</f>
        <v>71931.400000000009</v>
      </c>
      <c r="H15" s="307">
        <f>H24+H26+H28+H37+H40+H42+H44+H46</f>
        <v>41759.360000000008</v>
      </c>
      <c r="I15" s="269">
        <f>I26+I24+I23+I28+I30+I32+I35+I37+I40+I42+I44+I46</f>
        <v>7498.6</v>
      </c>
      <c r="J15" s="144"/>
      <c r="K15" s="144"/>
      <c r="L15" s="269">
        <v>43085.2</v>
      </c>
      <c r="M15" s="269">
        <v>7498.6</v>
      </c>
      <c r="N15" s="358">
        <f>G15+F15+E15+D15+C15+H15+I15+L15+M15</f>
        <v>357323.32999999996</v>
      </c>
      <c r="O15" s="335" t="s">
        <v>9</v>
      </c>
      <c r="P15" s="370"/>
      <c r="R15" s="6"/>
      <c r="S15" s="6"/>
      <c r="T15" s="6"/>
      <c r="U15" s="13"/>
      <c r="V15" s="6"/>
    </row>
    <row r="16" spans="1:22" ht="39" customHeight="1" x14ac:dyDescent="0.3">
      <c r="A16" s="355"/>
      <c r="B16" s="345"/>
      <c r="C16" s="308"/>
      <c r="D16" s="308"/>
      <c r="E16" s="308"/>
      <c r="F16" s="308"/>
      <c r="G16" s="308"/>
      <c r="H16" s="308"/>
      <c r="I16" s="308"/>
      <c r="J16" s="145"/>
      <c r="K16" s="145"/>
      <c r="L16" s="308"/>
      <c r="M16" s="308"/>
      <c r="N16" s="308"/>
      <c r="O16" s="367"/>
      <c r="P16" s="170"/>
      <c r="R16" s="6"/>
      <c r="S16" s="6"/>
      <c r="T16" s="6"/>
      <c r="U16" s="13"/>
      <c r="V16" s="6"/>
    </row>
    <row r="17" spans="1:25" ht="111" customHeight="1" x14ac:dyDescent="0.3">
      <c r="A17" s="355"/>
      <c r="B17" s="338"/>
      <c r="C17" s="171">
        <v>874.65599999999995</v>
      </c>
      <c r="D17" s="172">
        <f>D33+D38</f>
        <v>6978</v>
      </c>
      <c r="E17" s="144">
        <v>2679.1</v>
      </c>
      <c r="F17" s="148">
        <v>0</v>
      </c>
      <c r="G17" s="148">
        <f>G33+G38</f>
        <v>0</v>
      </c>
      <c r="H17" s="148">
        <v>0</v>
      </c>
      <c r="I17" s="144">
        <v>0</v>
      </c>
      <c r="J17" s="144"/>
      <c r="K17" s="144"/>
      <c r="L17" s="144">
        <v>0</v>
      </c>
      <c r="M17" s="144">
        <v>0</v>
      </c>
      <c r="N17" s="167">
        <f t="shared" ref="N17" si="0">G17+F17+E17+D17+C17+H17+I17+L17+M17</f>
        <v>10531.756000000001</v>
      </c>
      <c r="O17" s="173" t="s">
        <v>10</v>
      </c>
      <c r="P17" s="174"/>
      <c r="S17" s="6"/>
    </row>
    <row r="18" spans="1:25" ht="248.25" customHeight="1" x14ac:dyDescent="0.3">
      <c r="A18" s="175"/>
      <c r="B18" s="230" t="s">
        <v>81</v>
      </c>
      <c r="C18" s="166">
        <f>C17+C15+C14</f>
        <v>46947.161000000007</v>
      </c>
      <c r="D18" s="166">
        <f>D17+D15+D14</f>
        <v>66788.899999999994</v>
      </c>
      <c r="E18" s="166">
        <f>E17+E15+E14</f>
        <v>68276.44</v>
      </c>
      <c r="F18" s="166">
        <f>F17+F15+F14</f>
        <v>82618.095000000001</v>
      </c>
      <c r="G18" s="42">
        <f>G17+G15+G14</f>
        <v>87220.482710000011</v>
      </c>
      <c r="H18" s="42">
        <f>68172.48365</f>
        <v>68172.483649999995</v>
      </c>
      <c r="I18" s="36">
        <f t="shared" ref="I18:K18" si="1">I14+I15+I17</f>
        <v>36133.310000000005</v>
      </c>
      <c r="J18" s="36">
        <f t="shared" si="1"/>
        <v>0</v>
      </c>
      <c r="K18" s="36">
        <f t="shared" si="1"/>
        <v>0</v>
      </c>
      <c r="L18" s="36">
        <f>L14+L15+L17</f>
        <v>60959.8</v>
      </c>
      <c r="M18" s="36">
        <f>M14+M15+M17</f>
        <v>27249.800000000003</v>
      </c>
      <c r="N18" s="168">
        <f>G18+F18+E18+D18+C18+H18+I18+L18+M18</f>
        <v>544366.47236000001</v>
      </c>
      <c r="O18" s="169"/>
      <c r="P18" s="176"/>
      <c r="S18" s="6"/>
    </row>
    <row r="19" spans="1:25" ht="101.25" customHeight="1" x14ac:dyDescent="0.3">
      <c r="A19" s="177"/>
      <c r="B19" s="178"/>
      <c r="C19" s="179"/>
      <c r="D19" s="179"/>
      <c r="E19" s="179"/>
      <c r="F19" s="179"/>
      <c r="G19" s="132"/>
      <c r="H19" s="132"/>
      <c r="I19" s="134"/>
      <c r="J19" s="134"/>
      <c r="K19" s="134"/>
      <c r="L19" s="134"/>
      <c r="M19" s="134"/>
      <c r="N19" s="180"/>
      <c r="O19" s="181"/>
      <c r="P19" s="176"/>
      <c r="S19" s="6"/>
    </row>
    <row r="20" spans="1:25" ht="68.25" customHeight="1" x14ac:dyDescent="0.3">
      <c r="A20" s="177"/>
      <c r="B20" s="178"/>
      <c r="C20" s="179"/>
      <c r="D20" s="179"/>
      <c r="E20" s="179"/>
      <c r="F20" s="179"/>
      <c r="G20" s="132"/>
      <c r="H20" s="132"/>
      <c r="I20" s="134"/>
      <c r="J20" s="134"/>
      <c r="K20" s="134"/>
      <c r="L20" s="134"/>
      <c r="M20" s="134"/>
      <c r="N20" s="180"/>
      <c r="O20" s="181"/>
      <c r="P20" s="176"/>
      <c r="S20" s="6"/>
    </row>
    <row r="21" spans="1:25" ht="24.6" x14ac:dyDescent="0.3">
      <c r="A21" s="182"/>
      <c r="B21" s="183" t="s">
        <v>11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337" t="s">
        <v>117</v>
      </c>
      <c r="S21" s="6"/>
    </row>
    <row r="22" spans="1:25" ht="24" hidden="1" customHeight="1" x14ac:dyDescent="0.25">
      <c r="A22" s="184"/>
      <c r="B22" s="185"/>
      <c r="C22" s="186"/>
      <c r="D22" s="120"/>
      <c r="E22" s="120"/>
      <c r="F22" s="120"/>
      <c r="G22" s="120"/>
      <c r="H22" s="120"/>
      <c r="I22" s="36">
        <f>SUM(I23:I53)</f>
        <v>36133.31</v>
      </c>
      <c r="J22" s="36"/>
      <c r="K22" s="36"/>
      <c r="L22" s="36">
        <f>SUM(L23:L53)</f>
        <v>60959.799999999996</v>
      </c>
      <c r="M22" s="36">
        <f>SUM(M23:M53)</f>
        <v>27249.8</v>
      </c>
      <c r="N22" s="120"/>
      <c r="O22" s="120"/>
      <c r="P22" s="388"/>
      <c r="S22" s="6"/>
    </row>
    <row r="23" spans="1:25" ht="78" customHeight="1" x14ac:dyDescent="0.3">
      <c r="A23" s="339" t="s">
        <v>12</v>
      </c>
      <c r="B23" s="337" t="s">
        <v>41</v>
      </c>
      <c r="C23" s="171">
        <v>4674.8339999999998</v>
      </c>
      <c r="D23" s="167">
        <v>4735.8</v>
      </c>
      <c r="E23" s="36">
        <v>3600</v>
      </c>
      <c r="F23" s="46">
        <v>3600</v>
      </c>
      <c r="G23" s="46">
        <v>3600</v>
      </c>
      <c r="H23" s="46">
        <v>0</v>
      </c>
      <c r="I23" s="36">
        <v>0</v>
      </c>
      <c r="J23" s="36"/>
      <c r="K23" s="36"/>
      <c r="L23" s="36">
        <v>0</v>
      </c>
      <c r="M23" s="36">
        <v>0</v>
      </c>
      <c r="N23" s="167">
        <f>H23+G23+F23+E23+D23+C23+I23+L23+M23</f>
        <v>20210.633999999998</v>
      </c>
      <c r="O23" s="169" t="s">
        <v>13</v>
      </c>
      <c r="P23" s="388"/>
      <c r="Y23" s="6"/>
    </row>
    <row r="24" spans="1:25" ht="210.75" customHeight="1" x14ac:dyDescent="0.3">
      <c r="A24" s="354"/>
      <c r="B24" s="361"/>
      <c r="C24" s="187">
        <v>37000</v>
      </c>
      <c r="D24" s="167">
        <v>39000</v>
      </c>
      <c r="E24" s="36">
        <v>35500</v>
      </c>
      <c r="F24" s="46">
        <v>60500</v>
      </c>
      <c r="G24" s="46">
        <v>68000</v>
      </c>
      <c r="H24" s="46">
        <v>0</v>
      </c>
      <c r="I24" s="36">
        <v>0</v>
      </c>
      <c r="J24" s="36"/>
      <c r="K24" s="36"/>
      <c r="L24" s="36">
        <v>0</v>
      </c>
      <c r="M24" s="36">
        <v>0</v>
      </c>
      <c r="N24" s="167">
        <f t="shared" ref="N24:N74" si="2">H24+G24+F24+E24+D24+C24+I24+L24+M24</f>
        <v>240000</v>
      </c>
      <c r="O24" s="169" t="s">
        <v>9</v>
      </c>
      <c r="P24" s="388"/>
      <c r="S24" s="6"/>
    </row>
    <row r="25" spans="1:25" ht="236.25" customHeight="1" x14ac:dyDescent="0.3">
      <c r="A25" s="339" t="s">
        <v>14</v>
      </c>
      <c r="B25" s="337" t="s">
        <v>109</v>
      </c>
      <c r="C25" s="166">
        <v>546.24400000000003</v>
      </c>
      <c r="D25" s="167">
        <v>540</v>
      </c>
      <c r="E25" s="36">
        <v>141</v>
      </c>
      <c r="F25" s="46">
        <v>352.2</v>
      </c>
      <c r="G25" s="46">
        <v>352.2</v>
      </c>
      <c r="H25" s="46">
        <v>352.2</v>
      </c>
      <c r="I25" s="36">
        <v>352.2</v>
      </c>
      <c r="J25" s="36"/>
      <c r="K25" s="36"/>
      <c r="L25" s="36">
        <v>352.2</v>
      </c>
      <c r="M25" s="36">
        <v>352.2</v>
      </c>
      <c r="N25" s="167">
        <f t="shared" si="2"/>
        <v>3340.4439999999995</v>
      </c>
      <c r="O25" s="169" t="s">
        <v>13</v>
      </c>
      <c r="P25" s="388"/>
    </row>
    <row r="26" spans="1:25" ht="316.5" customHeight="1" x14ac:dyDescent="0.3">
      <c r="A26" s="354"/>
      <c r="B26" s="361"/>
      <c r="C26" s="187">
        <v>1044</v>
      </c>
      <c r="D26" s="167">
        <v>1408.61</v>
      </c>
      <c r="E26" s="36">
        <v>1058</v>
      </c>
      <c r="F26" s="46">
        <v>880.6</v>
      </c>
      <c r="G26" s="46">
        <v>1056.5999999999999</v>
      </c>
      <c r="H26" s="46">
        <v>1056.5999999999999</v>
      </c>
      <c r="I26" s="36">
        <v>1056.5999999999999</v>
      </c>
      <c r="J26" s="36"/>
      <c r="K26" s="36"/>
      <c r="L26" s="36">
        <v>1056.5999999999999</v>
      </c>
      <c r="M26" s="36">
        <v>1056.5999999999999</v>
      </c>
      <c r="N26" s="167">
        <f>H26+G26+F26+E26+D26+C26+I26+L26+M26</f>
        <v>9674.2100000000009</v>
      </c>
      <c r="O26" s="169" t="s">
        <v>9</v>
      </c>
      <c r="P26" s="388"/>
    </row>
    <row r="27" spans="1:25" ht="39.75" customHeight="1" x14ac:dyDescent="0.3">
      <c r="A27" s="339" t="s">
        <v>15</v>
      </c>
      <c r="B27" s="389" t="s">
        <v>99</v>
      </c>
      <c r="C27" s="166">
        <v>34.799999999999997</v>
      </c>
      <c r="D27" s="167">
        <v>34</v>
      </c>
      <c r="E27" s="36">
        <v>35.200000000000003</v>
      </c>
      <c r="F27" s="46">
        <v>117.4</v>
      </c>
      <c r="G27" s="46">
        <v>117.4</v>
      </c>
      <c r="H27" s="46">
        <v>117.4</v>
      </c>
      <c r="I27" s="36">
        <v>117.4</v>
      </c>
      <c r="J27" s="36"/>
      <c r="K27" s="36"/>
      <c r="L27" s="36">
        <v>117.4</v>
      </c>
      <c r="M27" s="36">
        <v>117.4</v>
      </c>
      <c r="N27" s="167">
        <f t="shared" si="2"/>
        <v>808.4</v>
      </c>
      <c r="O27" s="169" t="s">
        <v>13</v>
      </c>
      <c r="P27" s="388"/>
    </row>
    <row r="28" spans="1:25" ht="409.5" customHeight="1" x14ac:dyDescent="0.3">
      <c r="A28" s="354"/>
      <c r="B28" s="390"/>
      <c r="C28" s="187">
        <v>174</v>
      </c>
      <c r="D28" s="167">
        <v>352.14</v>
      </c>
      <c r="E28" s="36">
        <v>352.2</v>
      </c>
      <c r="F28" s="46">
        <v>352.2</v>
      </c>
      <c r="G28" s="46">
        <v>352.3</v>
      </c>
      <c r="H28" s="46">
        <v>352.3</v>
      </c>
      <c r="I28" s="36">
        <v>352.2</v>
      </c>
      <c r="J28" s="36"/>
      <c r="K28" s="36"/>
      <c r="L28" s="36">
        <v>352.2</v>
      </c>
      <c r="M28" s="36">
        <v>352.2</v>
      </c>
      <c r="N28" s="167">
        <f t="shared" si="2"/>
        <v>2991.7399999999993</v>
      </c>
      <c r="O28" s="169" t="s">
        <v>9</v>
      </c>
      <c r="P28" s="388"/>
    </row>
    <row r="29" spans="1:25" ht="87.75" customHeight="1" x14ac:dyDescent="0.3">
      <c r="A29" s="384" t="s">
        <v>16</v>
      </c>
      <c r="B29" s="337" t="s">
        <v>17</v>
      </c>
      <c r="C29" s="166">
        <v>40</v>
      </c>
      <c r="D29" s="167">
        <v>0</v>
      </c>
      <c r="E29" s="36">
        <v>0</v>
      </c>
      <c r="F29" s="46">
        <v>0</v>
      </c>
      <c r="G29" s="46">
        <v>0</v>
      </c>
      <c r="H29" s="46">
        <v>0</v>
      </c>
      <c r="I29" s="36">
        <v>0</v>
      </c>
      <c r="J29" s="36"/>
      <c r="K29" s="36"/>
      <c r="L29" s="36">
        <v>0</v>
      </c>
      <c r="M29" s="36">
        <v>0</v>
      </c>
      <c r="N29" s="167">
        <f t="shared" si="2"/>
        <v>40</v>
      </c>
      <c r="O29" s="169" t="s">
        <v>13</v>
      </c>
      <c r="P29" s="388"/>
    </row>
    <row r="30" spans="1:25" ht="136.5" customHeight="1" x14ac:dyDescent="0.3">
      <c r="A30" s="354"/>
      <c r="B30" s="361"/>
      <c r="C30" s="187">
        <v>200</v>
      </c>
      <c r="D30" s="167">
        <v>0</v>
      </c>
      <c r="E30" s="36">
        <v>0</v>
      </c>
      <c r="F30" s="46">
        <v>0</v>
      </c>
      <c r="G30" s="46">
        <v>0</v>
      </c>
      <c r="H30" s="46">
        <v>0</v>
      </c>
      <c r="I30" s="36">
        <v>0</v>
      </c>
      <c r="J30" s="36"/>
      <c r="K30" s="36"/>
      <c r="L30" s="36">
        <v>0</v>
      </c>
      <c r="M30" s="36">
        <v>0</v>
      </c>
      <c r="N30" s="167">
        <f t="shared" si="2"/>
        <v>200</v>
      </c>
      <c r="O30" s="169" t="s">
        <v>9</v>
      </c>
      <c r="P30" s="388"/>
    </row>
    <row r="31" spans="1:25" ht="51" customHeight="1" x14ac:dyDescent="0.3">
      <c r="A31" s="339" t="s">
        <v>18</v>
      </c>
      <c r="B31" s="337" t="s">
        <v>32</v>
      </c>
      <c r="C31" s="166">
        <v>139.995</v>
      </c>
      <c r="D31" s="167">
        <v>0</v>
      </c>
      <c r="E31" s="36">
        <v>216</v>
      </c>
      <c r="F31" s="46">
        <v>0</v>
      </c>
      <c r="G31" s="46">
        <v>0</v>
      </c>
      <c r="H31" s="46">
        <v>0</v>
      </c>
      <c r="I31" s="36">
        <v>0</v>
      </c>
      <c r="J31" s="36"/>
      <c r="K31" s="36"/>
      <c r="L31" s="36">
        <v>0</v>
      </c>
      <c r="M31" s="36">
        <v>0</v>
      </c>
      <c r="N31" s="167">
        <f t="shared" si="2"/>
        <v>355.995</v>
      </c>
      <c r="O31" s="169" t="s">
        <v>13</v>
      </c>
      <c r="P31" s="388"/>
    </row>
    <row r="32" spans="1:25" ht="51" customHeight="1" x14ac:dyDescent="0.3">
      <c r="A32" s="357"/>
      <c r="B32" s="388"/>
      <c r="C32" s="171">
        <v>357.12</v>
      </c>
      <c r="D32" s="167">
        <v>230</v>
      </c>
      <c r="E32" s="36">
        <v>628.9</v>
      </c>
      <c r="F32" s="46">
        <v>0</v>
      </c>
      <c r="G32" s="46">
        <v>0</v>
      </c>
      <c r="H32" s="46">
        <v>0</v>
      </c>
      <c r="I32" s="36">
        <v>0</v>
      </c>
      <c r="J32" s="36"/>
      <c r="K32" s="36"/>
      <c r="L32" s="36">
        <v>0</v>
      </c>
      <c r="M32" s="36">
        <v>0</v>
      </c>
      <c r="N32" s="167">
        <f t="shared" si="2"/>
        <v>1216.02</v>
      </c>
      <c r="O32" s="169" t="s">
        <v>9</v>
      </c>
      <c r="P32" s="388"/>
    </row>
    <row r="33" spans="1:16" ht="103.5" customHeight="1" x14ac:dyDescent="0.3">
      <c r="A33" s="385"/>
      <c r="B33" s="361"/>
      <c r="C33" s="187">
        <v>874.65599999999995</v>
      </c>
      <c r="D33" s="172">
        <v>648</v>
      </c>
      <c r="E33" s="144">
        <v>2679.1</v>
      </c>
      <c r="F33" s="148">
        <v>0</v>
      </c>
      <c r="G33" s="148">
        <v>0</v>
      </c>
      <c r="H33" s="148">
        <v>0</v>
      </c>
      <c r="I33" s="144">
        <v>0</v>
      </c>
      <c r="J33" s="144"/>
      <c r="K33" s="144"/>
      <c r="L33" s="144">
        <v>0</v>
      </c>
      <c r="M33" s="144">
        <v>0</v>
      </c>
      <c r="N33" s="167">
        <f t="shared" si="2"/>
        <v>4201.7559999999994</v>
      </c>
      <c r="O33" s="173" t="s">
        <v>10</v>
      </c>
      <c r="P33" s="388"/>
    </row>
    <row r="34" spans="1:16" ht="81" customHeight="1" x14ac:dyDescent="0.3">
      <c r="A34" s="353" t="s">
        <v>19</v>
      </c>
      <c r="B34" s="341" t="s">
        <v>43</v>
      </c>
      <c r="C34" s="51">
        <v>0</v>
      </c>
      <c r="D34" s="167">
        <v>150</v>
      </c>
      <c r="E34" s="36">
        <v>0</v>
      </c>
      <c r="F34" s="46">
        <v>0</v>
      </c>
      <c r="G34" s="46">
        <v>0</v>
      </c>
      <c r="H34" s="46">
        <v>0</v>
      </c>
      <c r="I34" s="36">
        <v>0</v>
      </c>
      <c r="J34" s="36"/>
      <c r="K34" s="36"/>
      <c r="L34" s="36">
        <v>0</v>
      </c>
      <c r="M34" s="36">
        <v>0</v>
      </c>
      <c r="N34" s="167">
        <f t="shared" si="2"/>
        <v>150</v>
      </c>
      <c r="O34" s="169" t="s">
        <v>13</v>
      </c>
      <c r="P34" s="388"/>
    </row>
    <row r="35" spans="1:16" ht="150.75" customHeight="1" x14ac:dyDescent="0.3">
      <c r="A35" s="377"/>
      <c r="B35" s="342"/>
      <c r="C35" s="188">
        <v>0</v>
      </c>
      <c r="D35" s="167">
        <v>856.82</v>
      </c>
      <c r="E35" s="36">
        <v>0</v>
      </c>
      <c r="F35" s="46">
        <v>0</v>
      </c>
      <c r="G35" s="46">
        <v>0</v>
      </c>
      <c r="H35" s="46">
        <v>0</v>
      </c>
      <c r="I35" s="36">
        <v>0</v>
      </c>
      <c r="J35" s="36"/>
      <c r="K35" s="36"/>
      <c r="L35" s="36">
        <v>0</v>
      </c>
      <c r="M35" s="36">
        <v>0</v>
      </c>
      <c r="N35" s="167">
        <f t="shared" si="2"/>
        <v>856.82</v>
      </c>
      <c r="O35" s="169" t="s">
        <v>9</v>
      </c>
      <c r="P35" s="388"/>
    </row>
    <row r="36" spans="1:16" ht="204" customHeight="1" x14ac:dyDescent="0.3">
      <c r="A36" s="339" t="s">
        <v>20</v>
      </c>
      <c r="B36" s="337" t="s">
        <v>98</v>
      </c>
      <c r="C36" s="166">
        <v>0</v>
      </c>
      <c r="D36" s="167">
        <v>100</v>
      </c>
      <c r="E36" s="36">
        <v>0</v>
      </c>
      <c r="F36" s="46">
        <v>0</v>
      </c>
      <c r="G36" s="46">
        <v>0</v>
      </c>
      <c r="H36" s="46">
        <v>0</v>
      </c>
      <c r="I36" s="36">
        <v>5.7</v>
      </c>
      <c r="J36" s="36"/>
      <c r="K36" s="36"/>
      <c r="L36" s="36">
        <v>5.7</v>
      </c>
      <c r="M36" s="36">
        <v>5.7</v>
      </c>
      <c r="N36" s="167">
        <f t="shared" si="2"/>
        <v>117.10000000000001</v>
      </c>
      <c r="O36" s="169" t="s">
        <v>13</v>
      </c>
      <c r="P36" s="388"/>
    </row>
    <row r="37" spans="1:16" ht="78.75" customHeight="1" x14ac:dyDescent="0.3">
      <c r="A37" s="357"/>
      <c r="B37" s="345"/>
      <c r="C37" s="166">
        <v>0</v>
      </c>
      <c r="D37" s="167">
        <v>2130</v>
      </c>
      <c r="E37" s="36">
        <v>0</v>
      </c>
      <c r="F37" s="46">
        <v>0</v>
      </c>
      <c r="G37" s="46">
        <v>0</v>
      </c>
      <c r="H37" s="46">
        <v>0</v>
      </c>
      <c r="I37" s="36">
        <v>2000</v>
      </c>
      <c r="J37" s="36"/>
      <c r="K37" s="36"/>
      <c r="L37" s="36">
        <v>2000</v>
      </c>
      <c r="M37" s="36">
        <v>2000</v>
      </c>
      <c r="N37" s="167">
        <f t="shared" si="2"/>
        <v>8130</v>
      </c>
      <c r="O37" s="169" t="s">
        <v>9</v>
      </c>
      <c r="P37" s="388"/>
    </row>
    <row r="38" spans="1:16" ht="112.5" customHeight="1" x14ac:dyDescent="0.3">
      <c r="A38" s="354"/>
      <c r="B38" s="361"/>
      <c r="C38" s="187">
        <v>0</v>
      </c>
      <c r="D38" s="167">
        <v>6330</v>
      </c>
      <c r="E38" s="36">
        <v>0</v>
      </c>
      <c r="F38" s="46">
        <v>0</v>
      </c>
      <c r="G38" s="46">
        <v>0</v>
      </c>
      <c r="H38" s="46">
        <v>0</v>
      </c>
      <c r="I38" s="36">
        <v>0</v>
      </c>
      <c r="J38" s="36"/>
      <c r="K38" s="36"/>
      <c r="L38" s="36">
        <v>0</v>
      </c>
      <c r="M38" s="36">
        <v>0</v>
      </c>
      <c r="N38" s="167">
        <f t="shared" si="2"/>
        <v>6330</v>
      </c>
      <c r="O38" s="169" t="s">
        <v>10</v>
      </c>
      <c r="P38" s="388"/>
    </row>
    <row r="39" spans="1:16" ht="98.25" customHeight="1" x14ac:dyDescent="0.3">
      <c r="A39" s="384" t="s">
        <v>21</v>
      </c>
      <c r="B39" s="341" t="s">
        <v>102</v>
      </c>
      <c r="C39" s="188">
        <v>0</v>
      </c>
      <c r="D39" s="167">
        <v>0</v>
      </c>
      <c r="E39" s="36">
        <v>247</v>
      </c>
      <c r="F39" s="46">
        <v>200</v>
      </c>
      <c r="G39" s="46">
        <v>200</v>
      </c>
      <c r="H39" s="46">
        <v>200</v>
      </c>
      <c r="I39" s="36">
        <v>7.7</v>
      </c>
      <c r="J39" s="36"/>
      <c r="K39" s="36"/>
      <c r="L39" s="36">
        <v>7.7</v>
      </c>
      <c r="M39" s="36">
        <v>7.7</v>
      </c>
      <c r="N39" s="167">
        <f t="shared" si="2"/>
        <v>870.10000000000014</v>
      </c>
      <c r="O39" s="169" t="s">
        <v>13</v>
      </c>
      <c r="P39" s="388"/>
    </row>
    <row r="40" spans="1:16" ht="199.5" customHeight="1" x14ac:dyDescent="0.3">
      <c r="A40" s="379"/>
      <c r="B40" s="342"/>
      <c r="C40" s="188">
        <v>0</v>
      </c>
      <c r="D40" s="167">
        <v>0</v>
      </c>
      <c r="E40" s="36">
        <v>1825.58</v>
      </c>
      <c r="F40" s="46">
        <v>1700</v>
      </c>
      <c r="G40" s="46">
        <v>1290</v>
      </c>
      <c r="H40" s="46">
        <v>1290</v>
      </c>
      <c r="I40" s="36">
        <v>2504.9</v>
      </c>
      <c r="J40" s="36"/>
      <c r="K40" s="36"/>
      <c r="L40" s="36">
        <v>2504.9</v>
      </c>
      <c r="M40" s="36">
        <v>2504.9</v>
      </c>
      <c r="N40" s="167">
        <f t="shared" si="2"/>
        <v>13620.279999999999</v>
      </c>
      <c r="O40" s="169" t="s">
        <v>9</v>
      </c>
      <c r="P40" s="388"/>
    </row>
    <row r="41" spans="1:16" ht="78" customHeight="1" x14ac:dyDescent="0.3">
      <c r="A41" s="384" t="s">
        <v>34</v>
      </c>
      <c r="B41" s="341" t="s">
        <v>83</v>
      </c>
      <c r="C41" s="51">
        <v>0</v>
      </c>
      <c r="D41" s="167">
        <v>0</v>
      </c>
      <c r="E41" s="36">
        <v>0</v>
      </c>
      <c r="F41" s="46">
        <v>0</v>
      </c>
      <c r="G41" s="46">
        <v>0</v>
      </c>
      <c r="H41" s="35">
        <v>37.476260000000003</v>
      </c>
      <c r="I41" s="36">
        <v>0</v>
      </c>
      <c r="J41" s="36"/>
      <c r="K41" s="36"/>
      <c r="L41" s="36">
        <v>1143.7</v>
      </c>
      <c r="M41" s="36">
        <v>3020.3</v>
      </c>
      <c r="N41" s="168">
        <f>H41+G41+F41+E41+D41+C41+I41+L41+M41</f>
        <v>4201.4762600000004</v>
      </c>
      <c r="O41" s="169" t="s">
        <v>13</v>
      </c>
      <c r="P41" s="388"/>
    </row>
    <row r="42" spans="1:16" ht="147.75" customHeight="1" x14ac:dyDescent="0.3">
      <c r="A42" s="379"/>
      <c r="B42" s="361"/>
      <c r="C42" s="51">
        <v>0</v>
      </c>
      <c r="D42" s="167">
        <v>0</v>
      </c>
      <c r="E42" s="36">
        <v>0</v>
      </c>
      <c r="F42" s="46">
        <v>0</v>
      </c>
      <c r="G42" s="46">
        <v>0</v>
      </c>
      <c r="H42" s="46">
        <v>37476.26</v>
      </c>
      <c r="I42" s="36">
        <v>0</v>
      </c>
      <c r="J42" s="36"/>
      <c r="K42" s="36"/>
      <c r="L42" s="36">
        <v>35586.6</v>
      </c>
      <c r="M42" s="36">
        <v>0</v>
      </c>
      <c r="N42" s="167">
        <f t="shared" si="2"/>
        <v>73062.86</v>
      </c>
      <c r="O42" s="169" t="s">
        <v>9</v>
      </c>
      <c r="P42" s="388"/>
    </row>
    <row r="43" spans="1:16" ht="80.25" customHeight="1" x14ac:dyDescent="0.3">
      <c r="A43" s="384" t="s">
        <v>44</v>
      </c>
      <c r="B43" s="341" t="s">
        <v>101</v>
      </c>
      <c r="C43" s="51">
        <v>0</v>
      </c>
      <c r="D43" s="167">
        <v>0</v>
      </c>
      <c r="E43" s="36">
        <v>0</v>
      </c>
      <c r="F43" s="46">
        <v>0</v>
      </c>
      <c r="G43" s="46">
        <v>120</v>
      </c>
      <c r="H43" s="46">
        <v>68.7</v>
      </c>
      <c r="I43" s="36">
        <v>68.7</v>
      </c>
      <c r="J43" s="36"/>
      <c r="K43" s="36"/>
      <c r="L43" s="36">
        <v>68.7</v>
      </c>
      <c r="M43" s="36">
        <v>68.7</v>
      </c>
      <c r="N43" s="167">
        <f t="shared" si="2"/>
        <v>394.79999999999995</v>
      </c>
      <c r="O43" s="169" t="s">
        <v>13</v>
      </c>
      <c r="P43" s="388"/>
    </row>
    <row r="44" spans="1:16" ht="149.25" customHeight="1" x14ac:dyDescent="0.3">
      <c r="A44" s="354"/>
      <c r="B44" s="342"/>
      <c r="C44" s="51">
        <v>0</v>
      </c>
      <c r="D44" s="167">
        <v>0</v>
      </c>
      <c r="E44" s="36">
        <v>0</v>
      </c>
      <c r="F44" s="46">
        <v>0</v>
      </c>
      <c r="G44" s="46">
        <v>1232.5</v>
      </c>
      <c r="H44" s="46">
        <v>704.8</v>
      </c>
      <c r="I44" s="36">
        <v>704.5</v>
      </c>
      <c r="J44" s="36"/>
      <c r="K44" s="36"/>
      <c r="L44" s="36">
        <v>704.5</v>
      </c>
      <c r="M44" s="36">
        <v>704.5</v>
      </c>
      <c r="N44" s="167">
        <f t="shared" si="2"/>
        <v>4050.8</v>
      </c>
      <c r="O44" s="169" t="s">
        <v>9</v>
      </c>
      <c r="P44" s="388"/>
    </row>
    <row r="45" spans="1:16" ht="82.5" customHeight="1" x14ac:dyDescent="0.3">
      <c r="A45" s="384" t="s">
        <v>46</v>
      </c>
      <c r="B45" s="341" t="s">
        <v>100</v>
      </c>
      <c r="C45" s="51">
        <v>0</v>
      </c>
      <c r="D45" s="167">
        <v>0</v>
      </c>
      <c r="E45" s="36">
        <v>0</v>
      </c>
      <c r="F45" s="46">
        <v>0</v>
      </c>
      <c r="G45" s="46">
        <v>0</v>
      </c>
      <c r="H45" s="46">
        <v>85.9</v>
      </c>
      <c r="I45" s="36">
        <v>85.9</v>
      </c>
      <c r="J45" s="36"/>
      <c r="K45" s="36"/>
      <c r="L45" s="36">
        <v>85.9</v>
      </c>
      <c r="M45" s="36">
        <v>85.9</v>
      </c>
      <c r="N45" s="167">
        <f t="shared" si="2"/>
        <v>343.6</v>
      </c>
      <c r="O45" s="169" t="s">
        <v>13</v>
      </c>
      <c r="P45" s="388"/>
    </row>
    <row r="46" spans="1:16" ht="129.75" customHeight="1" x14ac:dyDescent="0.3">
      <c r="A46" s="379"/>
      <c r="B46" s="361"/>
      <c r="C46" s="51">
        <v>0</v>
      </c>
      <c r="D46" s="167">
        <v>0</v>
      </c>
      <c r="E46" s="36">
        <v>0</v>
      </c>
      <c r="F46" s="46">
        <v>0</v>
      </c>
      <c r="G46" s="46">
        <v>0</v>
      </c>
      <c r="H46" s="46">
        <v>879.4</v>
      </c>
      <c r="I46" s="36">
        <v>880.4</v>
      </c>
      <c r="J46" s="36"/>
      <c r="K46" s="36"/>
      <c r="L46" s="36">
        <v>880.4</v>
      </c>
      <c r="M46" s="36">
        <v>880.4</v>
      </c>
      <c r="N46" s="167">
        <f t="shared" si="2"/>
        <v>3520.6</v>
      </c>
      <c r="O46" s="169" t="s">
        <v>9</v>
      </c>
      <c r="P46" s="388"/>
    </row>
    <row r="47" spans="1:16" ht="155.25" customHeight="1" x14ac:dyDescent="0.3">
      <c r="A47" s="189" t="s">
        <v>62</v>
      </c>
      <c r="B47" s="231" t="s">
        <v>96</v>
      </c>
      <c r="C47" s="51"/>
      <c r="D47" s="167"/>
      <c r="E47" s="36"/>
      <c r="F47" s="46"/>
      <c r="G47" s="46"/>
      <c r="H47" s="46">
        <v>1360.4</v>
      </c>
      <c r="I47" s="36">
        <f>1456+96</f>
        <v>1552</v>
      </c>
      <c r="J47" s="36">
        <v>1456</v>
      </c>
      <c r="K47" s="36">
        <f>I47-J47</f>
        <v>96</v>
      </c>
      <c r="L47" s="36">
        <v>1456</v>
      </c>
      <c r="M47" s="36">
        <v>1456</v>
      </c>
      <c r="N47" s="167">
        <f>H47+G47+F47+E47+D47+C47+I47+L47+M47</f>
        <v>5824.4</v>
      </c>
      <c r="O47" s="169" t="s">
        <v>13</v>
      </c>
      <c r="P47" s="190"/>
    </row>
    <row r="48" spans="1:16" ht="148.5" customHeight="1" x14ac:dyDescent="0.3">
      <c r="A48" s="189" t="s">
        <v>87</v>
      </c>
      <c r="B48" s="231" t="s">
        <v>91</v>
      </c>
      <c r="C48" s="51"/>
      <c r="D48" s="167"/>
      <c r="E48" s="36"/>
      <c r="F48" s="46"/>
      <c r="G48" s="46"/>
      <c r="H48" s="46">
        <v>10639.274138000001</v>
      </c>
      <c r="I48" s="36">
        <f>7045.214+2008.26</f>
        <v>9053.4740000000002</v>
      </c>
      <c r="J48" s="36"/>
      <c r="K48" s="36"/>
      <c r="L48" s="36">
        <v>6999.2</v>
      </c>
      <c r="M48" s="36">
        <v>6999.2</v>
      </c>
      <c r="N48" s="167">
        <f>H48+I48+L48+M48</f>
        <v>33691.148138000004</v>
      </c>
      <c r="O48" s="169" t="s">
        <v>13</v>
      </c>
      <c r="P48" s="190"/>
    </row>
    <row r="49" spans="1:18" ht="82.5" customHeight="1" x14ac:dyDescent="0.3">
      <c r="A49" s="189" t="s">
        <v>88</v>
      </c>
      <c r="B49" s="231" t="s">
        <v>95</v>
      </c>
      <c r="C49" s="51"/>
      <c r="D49" s="167"/>
      <c r="E49" s="36"/>
      <c r="F49" s="46"/>
      <c r="G49" s="46"/>
      <c r="H49" s="46">
        <v>3000</v>
      </c>
      <c r="I49" s="36">
        <v>6000</v>
      </c>
      <c r="J49" s="36"/>
      <c r="K49" s="36"/>
      <c r="L49" s="36">
        <v>3000</v>
      </c>
      <c r="M49" s="36">
        <v>3000</v>
      </c>
      <c r="N49" s="167">
        <f>H49+I49+L49+M49</f>
        <v>15000</v>
      </c>
      <c r="O49" s="169" t="s">
        <v>13</v>
      </c>
      <c r="P49" s="190"/>
    </row>
    <row r="50" spans="1:18" ht="172.2" x14ac:dyDescent="0.3">
      <c r="A50" s="189" t="s">
        <v>116</v>
      </c>
      <c r="B50" s="231" t="s">
        <v>93</v>
      </c>
      <c r="C50" s="51"/>
      <c r="D50" s="167"/>
      <c r="E50" s="36"/>
      <c r="F50" s="46"/>
      <c r="G50" s="46"/>
      <c r="H50" s="46">
        <f>6720.39872-H51</f>
        <v>4633.2517800000005</v>
      </c>
      <c r="I50" s="36">
        <v>3909.6860000000001</v>
      </c>
      <c r="J50" s="36"/>
      <c r="K50" s="36"/>
      <c r="L50" s="36">
        <v>1226.5</v>
      </c>
      <c r="M50" s="36">
        <v>1226.5</v>
      </c>
      <c r="N50" s="167">
        <f>H50+I50+L50+M50</f>
        <v>10995.93778</v>
      </c>
      <c r="O50" s="169" t="s">
        <v>13</v>
      </c>
      <c r="P50" s="190"/>
    </row>
    <row r="51" spans="1:18" ht="123" x14ac:dyDescent="0.3">
      <c r="A51" s="189" t="s">
        <v>89</v>
      </c>
      <c r="B51" s="231" t="s">
        <v>97</v>
      </c>
      <c r="C51" s="51"/>
      <c r="D51" s="167"/>
      <c r="E51" s="36"/>
      <c r="F51" s="46"/>
      <c r="G51" s="46"/>
      <c r="H51" s="46">
        <v>2087.1469400000001</v>
      </c>
      <c r="I51" s="36">
        <v>1893.95</v>
      </c>
      <c r="J51" s="36"/>
      <c r="K51" s="36"/>
      <c r="L51" s="36">
        <v>0</v>
      </c>
      <c r="M51" s="36">
        <v>0</v>
      </c>
      <c r="N51" s="167">
        <f t="shared" ref="N51" si="3">H51+I51+L51+M51</f>
        <v>3981.0969400000004</v>
      </c>
      <c r="O51" s="169" t="s">
        <v>13</v>
      </c>
      <c r="P51" s="190"/>
    </row>
    <row r="52" spans="1:18" ht="196.8" x14ac:dyDescent="0.3">
      <c r="A52" s="189" t="s">
        <v>90</v>
      </c>
      <c r="B52" s="231" t="s">
        <v>113</v>
      </c>
      <c r="C52" s="51"/>
      <c r="D52" s="167"/>
      <c r="E52" s="36"/>
      <c r="F52" s="46"/>
      <c r="G52" s="46"/>
      <c r="H52" s="46"/>
      <c r="I52" s="36">
        <v>560</v>
      </c>
      <c r="J52" s="36"/>
      <c r="K52" s="36"/>
      <c r="L52" s="36"/>
      <c r="M52" s="36"/>
      <c r="N52" s="167">
        <f>I52</f>
        <v>560</v>
      </c>
      <c r="O52" s="169" t="s">
        <v>13</v>
      </c>
      <c r="P52" s="190"/>
    </row>
    <row r="53" spans="1:18" ht="98.4" x14ac:dyDescent="0.3">
      <c r="A53" s="118" t="s">
        <v>92</v>
      </c>
      <c r="B53" s="231" t="s">
        <v>94</v>
      </c>
      <c r="C53" s="51"/>
      <c r="D53" s="167"/>
      <c r="E53" s="36"/>
      <c r="F53" s="46"/>
      <c r="G53" s="46"/>
      <c r="H53" s="46">
        <f>3831.37429+0.00024</f>
        <v>3831.37453</v>
      </c>
      <c r="I53" s="36">
        <f>5213-185</f>
        <v>5028</v>
      </c>
      <c r="J53" s="36"/>
      <c r="K53" s="36"/>
      <c r="L53" s="36">
        <v>3411.6</v>
      </c>
      <c r="M53" s="36">
        <v>3411.6</v>
      </c>
      <c r="N53" s="167">
        <f>H53+I53+L53+M53</f>
        <v>15682.574530000002</v>
      </c>
      <c r="O53" s="169" t="s">
        <v>13</v>
      </c>
      <c r="P53" s="372"/>
    </row>
    <row r="54" spans="1:18" ht="25.2" x14ac:dyDescent="0.5">
      <c r="A54" s="191"/>
      <c r="B54" s="232"/>
      <c r="C54" s="51"/>
      <c r="D54" s="167"/>
      <c r="E54" s="36"/>
      <c r="F54" s="46"/>
      <c r="G54" s="46"/>
      <c r="H54" s="46"/>
      <c r="I54" s="121"/>
      <c r="J54" s="121"/>
      <c r="K54" s="121"/>
      <c r="L54" s="36"/>
      <c r="M54" s="36"/>
      <c r="N54" s="167"/>
      <c r="O54" s="169"/>
      <c r="P54" s="372"/>
    </row>
    <row r="55" spans="1:18" ht="24.6" x14ac:dyDescent="0.3">
      <c r="A55" s="384" t="s">
        <v>35</v>
      </c>
      <c r="B55" s="381" t="s">
        <v>36</v>
      </c>
      <c r="C55" s="51">
        <v>0</v>
      </c>
      <c r="D55" s="167">
        <v>0</v>
      </c>
      <c r="E55" s="36">
        <v>0</v>
      </c>
      <c r="F55" s="46">
        <v>500</v>
      </c>
      <c r="G55" s="46">
        <v>0</v>
      </c>
      <c r="H55" s="46">
        <v>0</v>
      </c>
      <c r="I55" s="36">
        <v>0</v>
      </c>
      <c r="J55" s="36"/>
      <c r="K55" s="36"/>
      <c r="L55" s="36">
        <v>0</v>
      </c>
      <c r="M55" s="36">
        <v>0</v>
      </c>
      <c r="N55" s="167">
        <f t="shared" si="2"/>
        <v>500</v>
      </c>
      <c r="O55" s="169" t="s">
        <v>13</v>
      </c>
      <c r="P55" s="372"/>
    </row>
    <row r="56" spans="1:18" ht="66" customHeight="1" x14ac:dyDescent="0.3">
      <c r="A56" s="385"/>
      <c r="B56" s="382"/>
      <c r="C56" s="51">
        <v>0</v>
      </c>
      <c r="D56" s="167">
        <v>0</v>
      </c>
      <c r="E56" s="36">
        <v>0</v>
      </c>
      <c r="F56" s="46">
        <v>918.4</v>
      </c>
      <c r="G56" s="46">
        <v>0</v>
      </c>
      <c r="H56" s="46">
        <v>0</v>
      </c>
      <c r="I56" s="36">
        <v>0</v>
      </c>
      <c r="J56" s="36"/>
      <c r="K56" s="36"/>
      <c r="L56" s="36">
        <v>0</v>
      </c>
      <c r="M56" s="36">
        <v>0</v>
      </c>
      <c r="N56" s="167">
        <f t="shared" si="2"/>
        <v>918.4</v>
      </c>
      <c r="O56" s="169" t="s">
        <v>9</v>
      </c>
      <c r="P56" s="192"/>
    </row>
    <row r="57" spans="1:18" ht="159.75" customHeight="1" x14ac:dyDescent="0.3">
      <c r="A57" s="354"/>
      <c r="B57" s="383"/>
      <c r="C57" s="51">
        <v>0</v>
      </c>
      <c r="D57" s="167">
        <v>0</v>
      </c>
      <c r="E57" s="36">
        <v>0</v>
      </c>
      <c r="F57" s="46">
        <v>3915</v>
      </c>
      <c r="G57" s="46">
        <v>0</v>
      </c>
      <c r="H57" s="46">
        <v>0</v>
      </c>
      <c r="I57" s="36">
        <v>0</v>
      </c>
      <c r="J57" s="36"/>
      <c r="K57" s="36"/>
      <c r="L57" s="36">
        <v>0</v>
      </c>
      <c r="M57" s="36">
        <v>0</v>
      </c>
      <c r="N57" s="167">
        <f t="shared" si="2"/>
        <v>3915</v>
      </c>
      <c r="O57" s="169" t="s">
        <v>10</v>
      </c>
      <c r="P57" s="192"/>
      <c r="R57" s="6"/>
    </row>
    <row r="58" spans="1:18" ht="247.5" customHeight="1" x14ac:dyDescent="0.3">
      <c r="A58" s="193"/>
      <c r="B58" s="233" t="s">
        <v>86</v>
      </c>
      <c r="C58" s="51">
        <f>C55+C56+C57</f>
        <v>0</v>
      </c>
      <c r="D58" s="51">
        <f t="shared" ref="D58:N58" si="4">D55+D56+D57</f>
        <v>0</v>
      </c>
      <c r="E58" s="51">
        <f t="shared" si="4"/>
        <v>0</v>
      </c>
      <c r="F58" s="51">
        <f t="shared" si="4"/>
        <v>5333.4</v>
      </c>
      <c r="G58" s="51">
        <f t="shared" si="4"/>
        <v>0</v>
      </c>
      <c r="H58" s="51">
        <f t="shared" si="4"/>
        <v>0</v>
      </c>
      <c r="I58" s="51">
        <f t="shared" si="4"/>
        <v>0</v>
      </c>
      <c r="J58" s="51"/>
      <c r="K58" s="51"/>
      <c r="L58" s="51">
        <f t="shared" si="4"/>
        <v>0</v>
      </c>
      <c r="M58" s="51">
        <f t="shared" si="4"/>
        <v>0</v>
      </c>
      <c r="N58" s="51">
        <f t="shared" si="4"/>
        <v>5333.4</v>
      </c>
      <c r="O58" s="194"/>
      <c r="P58" s="192"/>
      <c r="R58" s="6"/>
    </row>
    <row r="59" spans="1:18" ht="86.25" customHeight="1" x14ac:dyDescent="0.3">
      <c r="A59" s="373" t="s">
        <v>37</v>
      </c>
      <c r="B59" s="341" t="s">
        <v>59</v>
      </c>
      <c r="C59" s="51">
        <v>0</v>
      </c>
      <c r="D59" s="167">
        <v>0</v>
      </c>
      <c r="E59" s="36">
        <v>0</v>
      </c>
      <c r="F59" s="46">
        <v>0</v>
      </c>
      <c r="G59" s="46">
        <f>G63+G66</f>
        <v>1060</v>
      </c>
      <c r="H59" s="46">
        <f>H63+H66+H69</f>
        <v>235.3</v>
      </c>
      <c r="I59" s="36">
        <f>I63+I66</f>
        <v>41.400000000000006</v>
      </c>
      <c r="J59" s="36"/>
      <c r="K59" s="36"/>
      <c r="L59" s="36">
        <f t="shared" ref="L59" si="5">L63+L66</f>
        <v>10.8</v>
      </c>
      <c r="M59" s="36">
        <f>M63+M66</f>
        <v>12.2</v>
      </c>
      <c r="N59" s="167">
        <f>H59+G59+F59+E59+D59+C59+I59+L59+M59</f>
        <v>1359.7</v>
      </c>
      <c r="O59" s="194" t="s">
        <v>13</v>
      </c>
      <c r="P59" s="192"/>
      <c r="R59" s="6"/>
    </row>
    <row r="60" spans="1:18" ht="86.25" customHeight="1" x14ac:dyDescent="0.3">
      <c r="A60" s="374"/>
      <c r="B60" s="375"/>
      <c r="C60" s="51">
        <v>0</v>
      </c>
      <c r="D60" s="167">
        <v>0</v>
      </c>
      <c r="E60" s="36">
        <v>0</v>
      </c>
      <c r="F60" s="46">
        <v>0</v>
      </c>
      <c r="G60" s="46">
        <f>G64+G67</f>
        <v>1925.8000000000002</v>
      </c>
      <c r="H60" s="46">
        <f>H64+H67+H70</f>
        <v>1057</v>
      </c>
      <c r="I60" s="36">
        <f>I64+I67</f>
        <v>788.22</v>
      </c>
      <c r="J60" s="36"/>
      <c r="K60" s="36"/>
      <c r="L60" s="36">
        <f>724.9-26.4</f>
        <v>698.5</v>
      </c>
      <c r="M60" s="36">
        <f>724.9+86.7</f>
        <v>811.6</v>
      </c>
      <c r="N60" s="167">
        <f t="shared" si="2"/>
        <v>5281.1200000000008</v>
      </c>
      <c r="O60" s="194" t="s">
        <v>9</v>
      </c>
      <c r="P60" s="195"/>
      <c r="R60" s="6"/>
    </row>
    <row r="61" spans="1:18" ht="150" customHeight="1" x14ac:dyDescent="0.3">
      <c r="A61" s="374"/>
      <c r="B61" s="342"/>
      <c r="C61" s="51">
        <v>0</v>
      </c>
      <c r="D61" s="167">
        <v>0</v>
      </c>
      <c r="E61" s="36">
        <v>0</v>
      </c>
      <c r="F61" s="46">
        <v>0</v>
      </c>
      <c r="G61" s="46">
        <f>G65+G68</f>
        <v>28768.9</v>
      </c>
      <c r="H61" s="46">
        <f>H65+H68+H71</f>
        <v>20950.3</v>
      </c>
      <c r="I61" s="36">
        <f>I68+I65</f>
        <v>3209.08</v>
      </c>
      <c r="J61" s="36"/>
      <c r="K61" s="36"/>
      <c r="L61" s="36">
        <v>2627.5</v>
      </c>
      <c r="M61" s="36">
        <v>3053.1</v>
      </c>
      <c r="N61" s="167">
        <f t="shared" si="2"/>
        <v>58608.88</v>
      </c>
      <c r="O61" s="194" t="s">
        <v>10</v>
      </c>
      <c r="P61" s="190"/>
      <c r="R61" s="6"/>
    </row>
    <row r="62" spans="1:18" s="5" customFormat="1" ht="339" customHeight="1" x14ac:dyDescent="0.3">
      <c r="A62" s="196"/>
      <c r="B62" s="234" t="s">
        <v>82</v>
      </c>
      <c r="C62" s="36">
        <f t="shared" ref="C62:H62" si="6">C59+C60+C61</f>
        <v>0</v>
      </c>
      <c r="D62" s="36">
        <f t="shared" si="6"/>
        <v>0</v>
      </c>
      <c r="E62" s="36">
        <f t="shared" si="6"/>
        <v>0</v>
      </c>
      <c r="F62" s="36">
        <f t="shared" si="6"/>
        <v>0</v>
      </c>
      <c r="G62" s="36">
        <f t="shared" si="6"/>
        <v>31754.7</v>
      </c>
      <c r="H62" s="36">
        <f t="shared" si="6"/>
        <v>22242.6</v>
      </c>
      <c r="I62" s="36">
        <f>I59+I60+I61</f>
        <v>4038.7</v>
      </c>
      <c r="J62" s="36"/>
      <c r="K62" s="36"/>
      <c r="L62" s="36">
        <f t="shared" ref="L62:M62" si="7">L59+L60+L61</f>
        <v>3336.8</v>
      </c>
      <c r="M62" s="36">
        <f t="shared" si="7"/>
        <v>3876.9</v>
      </c>
      <c r="N62" s="167">
        <f>H62+G62+F62+E62+D62+C62+I62+L62+M62</f>
        <v>65249.700000000004</v>
      </c>
      <c r="O62" s="194"/>
      <c r="P62" s="190"/>
      <c r="R62" s="14"/>
    </row>
    <row r="63" spans="1:18" ht="118.5" customHeight="1" x14ac:dyDescent="0.3">
      <c r="A63" s="353" t="s">
        <v>38</v>
      </c>
      <c r="B63" s="341" t="s">
        <v>42</v>
      </c>
      <c r="C63" s="51">
        <v>0</v>
      </c>
      <c r="D63" s="167">
        <v>0</v>
      </c>
      <c r="E63" s="36">
        <v>0</v>
      </c>
      <c r="F63" s="46">
        <v>0</v>
      </c>
      <c r="G63" s="46">
        <v>920</v>
      </c>
      <c r="H63" s="46">
        <v>0</v>
      </c>
      <c r="I63" s="36">
        <v>30.1</v>
      </c>
      <c r="J63" s="36"/>
      <c r="K63" s="36"/>
      <c r="L63" s="36">
        <v>0</v>
      </c>
      <c r="M63" s="36">
        <v>0</v>
      </c>
      <c r="N63" s="167">
        <f>H63+G63+F63+E63+D63+C63+I63+L63+M63</f>
        <v>950.1</v>
      </c>
      <c r="O63" s="194" t="s">
        <v>13</v>
      </c>
      <c r="P63" s="190"/>
    </row>
    <row r="64" spans="1:18" ht="72.75" customHeight="1" x14ac:dyDescent="0.3">
      <c r="A64" s="376"/>
      <c r="B64" s="375"/>
      <c r="C64" s="51">
        <v>0</v>
      </c>
      <c r="D64" s="167">
        <v>0</v>
      </c>
      <c r="E64" s="36">
        <v>0</v>
      </c>
      <c r="F64" s="46">
        <v>0</v>
      </c>
      <c r="G64" s="46">
        <v>1041.7</v>
      </c>
      <c r="H64" s="46">
        <v>0</v>
      </c>
      <c r="I64" s="36">
        <v>12</v>
      </c>
      <c r="J64" s="36"/>
      <c r="K64" s="36"/>
      <c r="L64" s="36">
        <v>0</v>
      </c>
      <c r="M64" s="36">
        <v>0</v>
      </c>
      <c r="N64" s="167">
        <f t="shared" si="2"/>
        <v>1053.7</v>
      </c>
      <c r="O64" s="194" t="s">
        <v>9</v>
      </c>
      <c r="P64" s="190"/>
    </row>
    <row r="65" spans="1:16" ht="39" customHeight="1" x14ac:dyDescent="0.3">
      <c r="A65" s="377"/>
      <c r="B65" s="342"/>
      <c r="C65" s="51">
        <v>0</v>
      </c>
      <c r="D65" s="167">
        <v>0</v>
      </c>
      <c r="E65" s="36">
        <v>0</v>
      </c>
      <c r="F65" s="46">
        <v>0</v>
      </c>
      <c r="G65" s="46">
        <v>25000</v>
      </c>
      <c r="H65" s="46">
        <v>0</v>
      </c>
      <c r="I65" s="36">
        <v>289</v>
      </c>
      <c r="J65" s="36"/>
      <c r="K65" s="36"/>
      <c r="L65" s="36">
        <v>0</v>
      </c>
      <c r="M65" s="36">
        <v>0</v>
      </c>
      <c r="N65" s="167">
        <f t="shared" si="2"/>
        <v>25289</v>
      </c>
      <c r="O65" s="194" t="s">
        <v>10</v>
      </c>
      <c r="P65" s="190"/>
    </row>
    <row r="66" spans="1:16" ht="56.25" customHeight="1" x14ac:dyDescent="0.3">
      <c r="A66" s="353" t="s">
        <v>39</v>
      </c>
      <c r="B66" s="380" t="s">
        <v>40</v>
      </c>
      <c r="C66" s="51">
        <v>0</v>
      </c>
      <c r="D66" s="167">
        <v>0</v>
      </c>
      <c r="E66" s="36">
        <v>0</v>
      </c>
      <c r="F66" s="46">
        <v>0</v>
      </c>
      <c r="G66" s="46">
        <v>140</v>
      </c>
      <c r="H66" s="46">
        <v>35.299999999999997</v>
      </c>
      <c r="I66" s="36">
        <v>11.3</v>
      </c>
      <c r="J66" s="36"/>
      <c r="K66" s="36"/>
      <c r="L66" s="36">
        <v>10.8</v>
      </c>
      <c r="M66" s="36">
        <v>12.2</v>
      </c>
      <c r="N66" s="167">
        <f>H66+G66+F66+E66+D66+C66+I66+L66+M66</f>
        <v>209.60000000000002</v>
      </c>
      <c r="O66" s="194" t="s">
        <v>13</v>
      </c>
      <c r="P66" s="190"/>
    </row>
    <row r="67" spans="1:16" ht="37.5" customHeight="1" x14ac:dyDescent="0.3">
      <c r="A67" s="378"/>
      <c r="B67" s="375"/>
      <c r="C67" s="51">
        <v>0</v>
      </c>
      <c r="D67" s="167">
        <v>0</v>
      </c>
      <c r="E67" s="36">
        <v>0</v>
      </c>
      <c r="F67" s="46">
        <v>0</v>
      </c>
      <c r="G67" s="46">
        <v>884.1</v>
      </c>
      <c r="H67" s="46">
        <v>223</v>
      </c>
      <c r="I67" s="36">
        <v>776.22</v>
      </c>
      <c r="J67" s="36"/>
      <c r="K67" s="36"/>
      <c r="L67" s="36">
        <f>724.9-26.4</f>
        <v>698.5</v>
      </c>
      <c r="M67" s="36">
        <f>724.9+86.7</f>
        <v>811.6</v>
      </c>
      <c r="N67" s="167">
        <f t="shared" si="2"/>
        <v>3393.4199999999996</v>
      </c>
      <c r="O67" s="169" t="s">
        <v>9</v>
      </c>
      <c r="P67" s="190"/>
    </row>
    <row r="68" spans="1:16" ht="107.25" customHeight="1" x14ac:dyDescent="0.3">
      <c r="A68" s="379"/>
      <c r="B68" s="342"/>
      <c r="C68" s="51">
        <v>0</v>
      </c>
      <c r="D68" s="167">
        <v>0</v>
      </c>
      <c r="E68" s="36">
        <v>0</v>
      </c>
      <c r="F68" s="46">
        <v>0</v>
      </c>
      <c r="G68" s="46">
        <v>3768.9</v>
      </c>
      <c r="H68" s="46">
        <v>950.3</v>
      </c>
      <c r="I68" s="36">
        <v>2920.08</v>
      </c>
      <c r="J68" s="36"/>
      <c r="K68" s="36"/>
      <c r="L68" s="36">
        <v>2627.5</v>
      </c>
      <c r="M68" s="36">
        <v>3053.1</v>
      </c>
      <c r="N68" s="167">
        <f t="shared" si="2"/>
        <v>13319.88</v>
      </c>
      <c r="O68" s="169" t="s">
        <v>10</v>
      </c>
      <c r="P68" s="190"/>
    </row>
    <row r="69" spans="1:16" ht="37.5" customHeight="1" x14ac:dyDescent="0.3">
      <c r="A69" s="353" t="s">
        <v>56</v>
      </c>
      <c r="B69" s="341" t="s">
        <v>55</v>
      </c>
      <c r="C69" s="51">
        <v>0</v>
      </c>
      <c r="D69" s="167">
        <v>0</v>
      </c>
      <c r="E69" s="36">
        <v>0</v>
      </c>
      <c r="F69" s="46">
        <v>0</v>
      </c>
      <c r="G69" s="46">
        <v>0</v>
      </c>
      <c r="H69" s="46">
        <v>200</v>
      </c>
      <c r="I69" s="36">
        <v>0</v>
      </c>
      <c r="J69" s="36"/>
      <c r="K69" s="36"/>
      <c r="L69" s="36">
        <v>0</v>
      </c>
      <c r="M69" s="36">
        <v>0</v>
      </c>
      <c r="N69" s="167">
        <f t="shared" si="2"/>
        <v>200</v>
      </c>
      <c r="O69" s="169" t="s">
        <v>13</v>
      </c>
      <c r="P69" s="190"/>
    </row>
    <row r="70" spans="1:16" ht="37.5" customHeight="1" x14ac:dyDescent="0.3">
      <c r="A70" s="378"/>
      <c r="B70" s="375"/>
      <c r="C70" s="51">
        <v>0</v>
      </c>
      <c r="D70" s="167">
        <v>0</v>
      </c>
      <c r="E70" s="36">
        <v>0</v>
      </c>
      <c r="F70" s="46">
        <v>0</v>
      </c>
      <c r="G70" s="46">
        <v>0</v>
      </c>
      <c r="H70" s="46">
        <v>834</v>
      </c>
      <c r="I70" s="36">
        <v>0</v>
      </c>
      <c r="J70" s="36"/>
      <c r="K70" s="36"/>
      <c r="L70" s="36">
        <v>0</v>
      </c>
      <c r="M70" s="36">
        <v>0</v>
      </c>
      <c r="N70" s="167">
        <f t="shared" si="2"/>
        <v>834</v>
      </c>
      <c r="O70" s="169" t="s">
        <v>9</v>
      </c>
      <c r="P70" s="337" t="s">
        <v>119</v>
      </c>
    </row>
    <row r="71" spans="1:16" ht="404.25" customHeight="1" x14ac:dyDescent="0.3">
      <c r="A71" s="379"/>
      <c r="B71" s="342"/>
      <c r="C71" s="51">
        <v>0</v>
      </c>
      <c r="D71" s="167">
        <v>0</v>
      </c>
      <c r="E71" s="36">
        <v>0</v>
      </c>
      <c r="F71" s="46">
        <v>0</v>
      </c>
      <c r="G71" s="46">
        <v>0</v>
      </c>
      <c r="H71" s="46">
        <v>20000</v>
      </c>
      <c r="I71" s="36">
        <v>0</v>
      </c>
      <c r="J71" s="36"/>
      <c r="K71" s="36"/>
      <c r="L71" s="36">
        <v>0</v>
      </c>
      <c r="M71" s="36">
        <v>0</v>
      </c>
      <c r="N71" s="167">
        <f t="shared" si="2"/>
        <v>20000</v>
      </c>
      <c r="O71" s="169" t="s">
        <v>10</v>
      </c>
      <c r="P71" s="361"/>
    </row>
    <row r="72" spans="1:16" ht="264" customHeight="1" x14ac:dyDescent="0.3">
      <c r="A72" s="355">
        <v>4</v>
      </c>
      <c r="B72" s="337" t="s">
        <v>60</v>
      </c>
      <c r="C72" s="166">
        <v>3610.0189999999998</v>
      </c>
      <c r="D72" s="197">
        <v>5097.8999999999996</v>
      </c>
      <c r="E72" s="58">
        <v>5477.8</v>
      </c>
      <c r="F72" s="57">
        <v>5588.1</v>
      </c>
      <c r="G72" s="57">
        <v>5672.3</v>
      </c>
      <c r="H72" s="57">
        <v>5843.2</v>
      </c>
      <c r="I72" s="58">
        <v>6900.4</v>
      </c>
      <c r="J72" s="58">
        <v>6892.5</v>
      </c>
      <c r="K72" s="58">
        <f>I72-J72</f>
        <v>7.8999999999996362</v>
      </c>
      <c r="L72" s="58">
        <v>5613.4</v>
      </c>
      <c r="M72" s="58">
        <v>5613.4</v>
      </c>
      <c r="N72" s="167">
        <f t="shared" si="2"/>
        <v>49416.519</v>
      </c>
      <c r="O72" s="169" t="s">
        <v>13</v>
      </c>
      <c r="P72" s="229" t="s">
        <v>77</v>
      </c>
    </row>
    <row r="73" spans="1:16" ht="105" customHeight="1" x14ac:dyDescent="0.3">
      <c r="A73" s="379"/>
      <c r="B73" s="342"/>
      <c r="C73" s="187">
        <v>1084.6310000000001</v>
      </c>
      <c r="D73" s="197">
        <v>0</v>
      </c>
      <c r="E73" s="58">
        <v>0</v>
      </c>
      <c r="F73" s="57">
        <v>0</v>
      </c>
      <c r="G73" s="57">
        <v>0</v>
      </c>
      <c r="H73" s="57">
        <v>0</v>
      </c>
      <c r="I73" s="58">
        <v>0</v>
      </c>
      <c r="J73" s="58"/>
      <c r="K73" s="58"/>
      <c r="L73" s="58">
        <v>0</v>
      </c>
      <c r="M73" s="58">
        <v>0</v>
      </c>
      <c r="N73" s="167">
        <f t="shared" si="2"/>
        <v>1084.6310000000001</v>
      </c>
      <c r="O73" s="169" t="s">
        <v>9</v>
      </c>
      <c r="P73" s="174"/>
    </row>
    <row r="74" spans="1:16" ht="360.75" customHeight="1" x14ac:dyDescent="0.45">
      <c r="A74" s="189" t="s">
        <v>48</v>
      </c>
      <c r="B74" s="235" t="s">
        <v>61</v>
      </c>
      <c r="C74" s="187">
        <v>0</v>
      </c>
      <c r="D74" s="197">
        <v>0</v>
      </c>
      <c r="E74" s="58">
        <v>0</v>
      </c>
      <c r="F74" s="57">
        <v>0</v>
      </c>
      <c r="G74" s="57">
        <v>566.82600000000002</v>
      </c>
      <c r="H74" s="57">
        <v>0</v>
      </c>
      <c r="I74" s="58">
        <v>0</v>
      </c>
      <c r="J74" s="58"/>
      <c r="K74" s="58"/>
      <c r="L74" s="58">
        <v>0</v>
      </c>
      <c r="M74" s="58">
        <v>0</v>
      </c>
      <c r="N74" s="167">
        <f t="shared" si="2"/>
        <v>566.82600000000002</v>
      </c>
      <c r="O74" s="169" t="s">
        <v>13</v>
      </c>
      <c r="P74" s="198"/>
    </row>
    <row r="75" spans="1:16" s="7" customFormat="1" ht="97.5" customHeight="1" x14ac:dyDescent="0.45">
      <c r="A75" s="386" t="s">
        <v>22</v>
      </c>
      <c r="B75" s="387"/>
      <c r="C75" s="387"/>
      <c r="D75" s="387"/>
      <c r="E75" s="387"/>
      <c r="F75" s="387"/>
      <c r="G75" s="387"/>
      <c r="H75" s="387"/>
      <c r="I75" s="387"/>
      <c r="J75" s="387"/>
      <c r="K75" s="387"/>
      <c r="L75" s="387"/>
      <c r="M75" s="387"/>
      <c r="N75" s="387"/>
      <c r="O75" s="387"/>
      <c r="P75" s="199"/>
    </row>
    <row r="76" spans="1:16" s="7" customFormat="1" ht="42.75" customHeight="1" x14ac:dyDescent="0.45">
      <c r="A76" s="348" t="s">
        <v>50</v>
      </c>
      <c r="B76" s="349"/>
      <c r="C76" s="349"/>
      <c r="D76" s="349"/>
      <c r="E76" s="349"/>
      <c r="F76" s="349"/>
      <c r="G76" s="349"/>
      <c r="H76" s="349"/>
      <c r="I76" s="349"/>
      <c r="J76" s="349"/>
      <c r="K76" s="349"/>
      <c r="L76" s="349"/>
      <c r="M76" s="349"/>
      <c r="N76" s="349"/>
      <c r="O76" s="200"/>
      <c r="P76" s="337" t="s">
        <v>51</v>
      </c>
    </row>
    <row r="77" spans="1:16" ht="144.75" customHeight="1" x14ac:dyDescent="0.3">
      <c r="A77" s="201">
        <v>6</v>
      </c>
      <c r="B77" s="233" t="s">
        <v>112</v>
      </c>
      <c r="C77" s="51">
        <f>C78+C81+C82+C83+C84+C85+C86+C87</f>
        <v>55116.245999999999</v>
      </c>
      <c r="D77" s="51">
        <f t="shared" ref="D77:H77" si="8">D78+D81+D82+D83+D84+D85+D86+D87</f>
        <v>286078.68</v>
      </c>
      <c r="E77" s="51">
        <f t="shared" si="8"/>
        <v>78878.400000000009</v>
      </c>
      <c r="F77" s="51">
        <f t="shared" si="8"/>
        <v>16700.599999999999</v>
      </c>
      <c r="G77" s="51">
        <f t="shared" si="8"/>
        <v>7423.38</v>
      </c>
      <c r="H77" s="51">
        <f t="shared" si="8"/>
        <v>6478.2</v>
      </c>
      <c r="I77" s="147">
        <f>I78+I86</f>
        <v>2518.1999999999998</v>
      </c>
      <c r="J77" s="147"/>
      <c r="K77" s="147"/>
      <c r="L77" s="147">
        <v>0</v>
      </c>
      <c r="M77" s="147">
        <v>0</v>
      </c>
      <c r="N77" s="202">
        <f>G77+F77+E77+D77+C77+I77+L77+H77+M77</f>
        <v>453193.70600000001</v>
      </c>
      <c r="O77" s="203"/>
      <c r="P77" s="345"/>
    </row>
    <row r="78" spans="1:16" ht="24.6" x14ac:dyDescent="0.3">
      <c r="A78" s="339" t="s">
        <v>64</v>
      </c>
      <c r="B78" s="337" t="s">
        <v>23</v>
      </c>
      <c r="C78" s="358">
        <v>25116.245999999999</v>
      </c>
      <c r="D78" s="358">
        <v>500</v>
      </c>
      <c r="E78" s="269">
        <v>1065</v>
      </c>
      <c r="F78" s="275">
        <v>15700.6</v>
      </c>
      <c r="G78" s="275">
        <v>0</v>
      </c>
      <c r="H78" s="275">
        <v>2278.1999999999998</v>
      </c>
      <c r="I78" s="269">
        <v>1828.2</v>
      </c>
      <c r="J78" s="144"/>
      <c r="K78" s="144"/>
      <c r="L78" s="269">
        <v>0</v>
      </c>
      <c r="M78" s="269">
        <v>0</v>
      </c>
      <c r="N78" s="358">
        <f t="shared" ref="N78" si="9">G78+F78+E78+D78+C78+I78+L78+H78+M78</f>
        <v>46488.245999999992</v>
      </c>
      <c r="O78" s="335" t="s">
        <v>13</v>
      </c>
      <c r="P78" s="345"/>
    </row>
    <row r="79" spans="1:16" ht="24.6" x14ac:dyDescent="0.3">
      <c r="A79" s="357"/>
      <c r="B79" s="345"/>
      <c r="C79" s="359"/>
      <c r="D79" s="359"/>
      <c r="E79" s="270"/>
      <c r="F79" s="276"/>
      <c r="G79" s="276"/>
      <c r="H79" s="276"/>
      <c r="I79" s="270"/>
      <c r="J79" s="146"/>
      <c r="K79" s="146"/>
      <c r="L79" s="270"/>
      <c r="M79" s="270"/>
      <c r="N79" s="371"/>
      <c r="O79" s="352"/>
      <c r="P79" s="345"/>
    </row>
    <row r="80" spans="1:16" ht="24.6" x14ac:dyDescent="0.3">
      <c r="A80" s="357"/>
      <c r="B80" s="345"/>
      <c r="C80" s="360"/>
      <c r="D80" s="360"/>
      <c r="E80" s="271"/>
      <c r="F80" s="277"/>
      <c r="G80" s="277"/>
      <c r="H80" s="277"/>
      <c r="I80" s="271"/>
      <c r="J80" s="147"/>
      <c r="K80" s="147"/>
      <c r="L80" s="271"/>
      <c r="M80" s="271"/>
      <c r="N80" s="308"/>
      <c r="O80" s="336"/>
      <c r="P80" s="345"/>
    </row>
    <row r="81" spans="1:19" ht="120" customHeight="1" x14ac:dyDescent="0.3">
      <c r="A81" s="354"/>
      <c r="B81" s="342"/>
      <c r="C81" s="204">
        <v>30000</v>
      </c>
      <c r="D81" s="202">
        <v>284174.62</v>
      </c>
      <c r="E81" s="147">
        <v>73426.27</v>
      </c>
      <c r="F81" s="149">
        <v>0</v>
      </c>
      <c r="G81" s="149">
        <v>0</v>
      </c>
      <c r="H81" s="149">
        <v>0</v>
      </c>
      <c r="I81" s="147">
        <v>0</v>
      </c>
      <c r="J81" s="147"/>
      <c r="K81" s="147"/>
      <c r="L81" s="147">
        <v>0</v>
      </c>
      <c r="M81" s="147">
        <v>0</v>
      </c>
      <c r="N81" s="202">
        <f>G81+F81+E81+D81+C81+I81+L81+H81+M81</f>
        <v>387600.89</v>
      </c>
      <c r="O81" s="203" t="s">
        <v>9</v>
      </c>
      <c r="P81" s="345"/>
    </row>
    <row r="82" spans="1:19" ht="172.2" x14ac:dyDescent="0.3">
      <c r="A82" s="205" t="s">
        <v>65</v>
      </c>
      <c r="B82" s="233" t="s">
        <v>24</v>
      </c>
      <c r="C82" s="51">
        <v>0</v>
      </c>
      <c r="D82" s="202">
        <v>934.5</v>
      </c>
      <c r="E82" s="147">
        <v>3387.13</v>
      </c>
      <c r="F82" s="149">
        <v>0</v>
      </c>
      <c r="G82" s="149">
        <v>0</v>
      </c>
      <c r="H82" s="149">
        <v>0</v>
      </c>
      <c r="I82" s="147">
        <v>0</v>
      </c>
      <c r="J82" s="147"/>
      <c r="K82" s="147"/>
      <c r="L82" s="147">
        <v>0</v>
      </c>
      <c r="M82" s="147">
        <v>0</v>
      </c>
      <c r="N82" s="202">
        <f>G82+F82+E82+D82+C82+I82+L82+H82+M82</f>
        <v>4321.63</v>
      </c>
      <c r="O82" s="203" t="s">
        <v>13</v>
      </c>
      <c r="P82" s="345"/>
    </row>
    <row r="83" spans="1:19" ht="77.25" customHeight="1" x14ac:dyDescent="0.3">
      <c r="A83" s="205" t="s">
        <v>67</v>
      </c>
      <c r="B83" s="233" t="s">
        <v>66</v>
      </c>
      <c r="C83" s="51">
        <v>0</v>
      </c>
      <c r="D83" s="202">
        <v>469.56</v>
      </c>
      <c r="E83" s="147">
        <v>0</v>
      </c>
      <c r="F83" s="149">
        <v>0</v>
      </c>
      <c r="G83" s="149">
        <v>887.38</v>
      </c>
      <c r="H83" s="149">
        <v>0</v>
      </c>
      <c r="I83" s="147">
        <v>0</v>
      </c>
      <c r="J83" s="147"/>
      <c r="K83" s="147"/>
      <c r="L83" s="147">
        <v>0</v>
      </c>
      <c r="M83" s="147">
        <v>0</v>
      </c>
      <c r="N83" s="202">
        <f t="shared" ref="N83:N88" si="10">G83+F83+E83+D83+C83+I83+L83+H83+M83</f>
        <v>1356.94</v>
      </c>
      <c r="O83" s="203" t="s">
        <v>13</v>
      </c>
      <c r="P83" s="345"/>
    </row>
    <row r="84" spans="1:19" ht="61.5" customHeight="1" x14ac:dyDescent="0.3">
      <c r="A84" s="205" t="s">
        <v>68</v>
      </c>
      <c r="B84" s="233" t="s">
        <v>47</v>
      </c>
      <c r="C84" s="51">
        <v>0</v>
      </c>
      <c r="D84" s="202">
        <v>0</v>
      </c>
      <c r="E84" s="147">
        <v>0</v>
      </c>
      <c r="F84" s="149">
        <v>1000</v>
      </c>
      <c r="G84" s="149">
        <v>1200</v>
      </c>
      <c r="H84" s="149">
        <v>0</v>
      </c>
      <c r="I84" s="147">
        <v>0</v>
      </c>
      <c r="J84" s="147"/>
      <c r="K84" s="147"/>
      <c r="L84" s="147">
        <v>0</v>
      </c>
      <c r="M84" s="147">
        <v>0</v>
      </c>
      <c r="N84" s="202">
        <f>G84+F84+E84+D84+C84+I84+L84+H84+M84</f>
        <v>2200</v>
      </c>
      <c r="O84" s="203" t="s">
        <v>13</v>
      </c>
      <c r="P84" s="345"/>
    </row>
    <row r="85" spans="1:19" ht="242.25" customHeight="1" x14ac:dyDescent="0.3">
      <c r="A85" s="205" t="s">
        <v>69</v>
      </c>
      <c r="B85" s="236" t="s">
        <v>45</v>
      </c>
      <c r="C85" s="51">
        <v>0</v>
      </c>
      <c r="D85" s="202">
        <v>0</v>
      </c>
      <c r="E85" s="147">
        <v>0</v>
      </c>
      <c r="F85" s="149">
        <v>0</v>
      </c>
      <c r="G85" s="149">
        <v>5336</v>
      </c>
      <c r="H85" s="149">
        <v>0</v>
      </c>
      <c r="I85" s="147">
        <v>0</v>
      </c>
      <c r="J85" s="147"/>
      <c r="K85" s="147"/>
      <c r="L85" s="147">
        <v>0</v>
      </c>
      <c r="M85" s="147">
        <v>0</v>
      </c>
      <c r="N85" s="202">
        <f t="shared" si="10"/>
        <v>5336</v>
      </c>
      <c r="O85" s="203" t="s">
        <v>13</v>
      </c>
      <c r="P85" s="345"/>
    </row>
    <row r="86" spans="1:19" ht="123.75" customHeight="1" x14ac:dyDescent="0.3">
      <c r="A86" s="205" t="s">
        <v>70</v>
      </c>
      <c r="B86" s="233" t="s">
        <v>114</v>
      </c>
      <c r="C86" s="51">
        <v>0</v>
      </c>
      <c r="D86" s="202">
        <v>0</v>
      </c>
      <c r="E86" s="147">
        <v>1000</v>
      </c>
      <c r="F86" s="149">
        <v>0</v>
      </c>
      <c r="G86" s="149">
        <v>0</v>
      </c>
      <c r="H86" s="149">
        <v>3000</v>
      </c>
      <c r="I86" s="147">
        <v>690</v>
      </c>
      <c r="J86" s="147"/>
      <c r="K86" s="147"/>
      <c r="L86" s="147">
        <v>0</v>
      </c>
      <c r="M86" s="147">
        <v>0</v>
      </c>
      <c r="N86" s="202">
        <f t="shared" si="10"/>
        <v>4690</v>
      </c>
      <c r="O86" s="203" t="s">
        <v>13</v>
      </c>
      <c r="P86" s="345"/>
    </row>
    <row r="87" spans="1:19" ht="146.25" customHeight="1" x14ac:dyDescent="0.3">
      <c r="A87" s="205" t="s">
        <v>71</v>
      </c>
      <c r="B87" s="237" t="s">
        <v>57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149">
        <v>1200</v>
      </c>
      <c r="I87" s="147">
        <v>0</v>
      </c>
      <c r="J87" s="147"/>
      <c r="K87" s="147"/>
      <c r="L87" s="147">
        <v>0</v>
      </c>
      <c r="M87" s="147">
        <v>0</v>
      </c>
      <c r="N87" s="202">
        <f t="shared" si="10"/>
        <v>1200</v>
      </c>
      <c r="O87" s="203" t="s">
        <v>13</v>
      </c>
      <c r="P87" s="345"/>
    </row>
    <row r="88" spans="1:19" ht="68.25" customHeight="1" x14ac:dyDescent="0.3">
      <c r="A88" s="353" t="s">
        <v>72</v>
      </c>
      <c r="B88" s="341" t="s">
        <v>103</v>
      </c>
      <c r="C88" s="51">
        <v>0</v>
      </c>
      <c r="D88" s="202">
        <v>0</v>
      </c>
      <c r="E88" s="147">
        <v>0</v>
      </c>
      <c r="F88" s="149">
        <v>0</v>
      </c>
      <c r="G88" s="149">
        <v>0</v>
      </c>
      <c r="H88" s="149">
        <f>31.634+4.31586+0.00014</f>
        <v>35.950000000000003</v>
      </c>
      <c r="I88" s="147">
        <v>11441.1</v>
      </c>
      <c r="J88" s="147"/>
      <c r="K88" s="147"/>
      <c r="L88" s="147">
        <v>0</v>
      </c>
      <c r="M88" s="147">
        <v>0</v>
      </c>
      <c r="N88" s="202">
        <f t="shared" si="10"/>
        <v>11477.050000000001</v>
      </c>
      <c r="O88" s="203" t="s">
        <v>13</v>
      </c>
      <c r="P88" s="382" t="s">
        <v>63</v>
      </c>
    </row>
    <row r="89" spans="1:19" ht="117.75" customHeight="1" x14ac:dyDescent="0.3">
      <c r="A89" s="354"/>
      <c r="B89" s="342"/>
      <c r="C89" s="51">
        <v>0</v>
      </c>
      <c r="D89" s="202">
        <v>0</v>
      </c>
      <c r="E89" s="147">
        <v>0</v>
      </c>
      <c r="F89" s="149">
        <v>0</v>
      </c>
      <c r="G89" s="149">
        <v>0</v>
      </c>
      <c r="H89" s="149">
        <v>35912.9</v>
      </c>
      <c r="I89" s="147">
        <v>0</v>
      </c>
      <c r="J89" s="147"/>
      <c r="K89" s="147"/>
      <c r="L89" s="147">
        <v>0</v>
      </c>
      <c r="M89" s="147">
        <v>0</v>
      </c>
      <c r="N89" s="202">
        <f>G89+F89+E89+D89+C89+I89+L89+H89+M89</f>
        <v>35912.9</v>
      </c>
      <c r="O89" s="203" t="s">
        <v>9</v>
      </c>
      <c r="P89" s="382"/>
    </row>
    <row r="90" spans="1:19" s="5" customFormat="1" ht="187.5" customHeight="1" x14ac:dyDescent="0.3">
      <c r="A90" s="206"/>
      <c r="B90" s="233" t="s">
        <v>84</v>
      </c>
      <c r="C90" s="51">
        <v>0</v>
      </c>
      <c r="D90" s="202">
        <v>0</v>
      </c>
      <c r="E90" s="147">
        <v>0</v>
      </c>
      <c r="F90" s="149">
        <v>0</v>
      </c>
      <c r="G90" s="149">
        <v>0</v>
      </c>
      <c r="H90" s="149">
        <f>H89+H88</f>
        <v>35948.85</v>
      </c>
      <c r="I90" s="147">
        <f>I88</f>
        <v>11441.1</v>
      </c>
      <c r="J90" s="147"/>
      <c r="K90" s="147"/>
      <c r="L90" s="147">
        <v>0</v>
      </c>
      <c r="M90" s="147">
        <v>0</v>
      </c>
      <c r="N90" s="202">
        <f>H90+I90</f>
        <v>47389.95</v>
      </c>
      <c r="O90" s="203"/>
      <c r="P90" s="383"/>
    </row>
    <row r="91" spans="1:19" s="10" customFormat="1" ht="60.75" customHeight="1" x14ac:dyDescent="0.55000000000000004">
      <c r="A91" s="207"/>
      <c r="B91" s="162" t="s">
        <v>25</v>
      </c>
      <c r="C91" s="208">
        <f>C72+C78+C14+C83+C82</f>
        <v>36023.65</v>
      </c>
      <c r="D91" s="208">
        <f>D72+D78+D14+D83+D82</f>
        <v>22835.29</v>
      </c>
      <c r="E91" s="74">
        <f>E72+E78+E14+E83+E82+E86</f>
        <v>37162.589999999997</v>
      </c>
      <c r="F91" s="209">
        <f>F72+F78+F14+F83+F82+F86+F84+F55+F59</f>
        <v>41973.994999999995</v>
      </c>
      <c r="G91" s="210">
        <f>G72+G78+G14+G83+G82+G86+G84+G55+G59+G74+G85</f>
        <v>30011.588710000004</v>
      </c>
      <c r="H91" s="66">
        <f>H14+H72+H59+H87+H86+H88+H78</f>
        <v>39005.773649999981</v>
      </c>
      <c r="I91" s="122">
        <f>I94-I92-I93</f>
        <v>49535.81</v>
      </c>
      <c r="J91" s="122"/>
      <c r="K91" s="122"/>
      <c r="L91" s="122">
        <f>L14+L72+L66</f>
        <v>23498.799999999999</v>
      </c>
      <c r="M91" s="122">
        <f>M14+M72+M66</f>
        <v>25376.799999999999</v>
      </c>
      <c r="N91" s="211">
        <f>L91+I91+H91+G91+F91+E91+D91+C91+M91</f>
        <v>305424.29735999997</v>
      </c>
      <c r="O91" s="207"/>
      <c r="P91" s="207"/>
      <c r="R91" s="15"/>
    </row>
    <row r="92" spans="1:19" s="10" customFormat="1" ht="60.75" customHeight="1" x14ac:dyDescent="0.55000000000000004">
      <c r="A92" s="207"/>
      <c r="B92" s="169" t="s">
        <v>26</v>
      </c>
      <c r="C92" s="208">
        <f>C15+C81+C73</f>
        <v>69859.750999999989</v>
      </c>
      <c r="D92" s="208">
        <f>D15+D81</f>
        <v>328152.19</v>
      </c>
      <c r="E92" s="74">
        <f>E15+E81+E73</f>
        <v>112790.95000000001</v>
      </c>
      <c r="F92" s="209">
        <f>F15+F81+F73+F56+F60</f>
        <v>64351.199999999997</v>
      </c>
      <c r="G92" s="210">
        <f>G15+G81+G73+G56+G60</f>
        <v>73857.200000000012</v>
      </c>
      <c r="H92" s="66">
        <f>H15+H81+H73+H56+H60+H89</f>
        <v>78729.260000000009</v>
      </c>
      <c r="I92" s="122">
        <f>I60+I15</f>
        <v>8286.82</v>
      </c>
      <c r="J92" s="122"/>
      <c r="K92" s="122"/>
      <c r="L92" s="122">
        <f>L60+L15</f>
        <v>43783.7</v>
      </c>
      <c r="M92" s="122">
        <f>M60+M15</f>
        <v>8310.2000000000007</v>
      </c>
      <c r="N92" s="211">
        <f t="shared" ref="N92:N93" si="11">L92+I92+H92+G92+F92+E92+D92+C92+M92</f>
        <v>788121.27099999995</v>
      </c>
      <c r="O92" s="207"/>
      <c r="P92" s="212"/>
      <c r="R92" s="15"/>
      <c r="S92" s="16"/>
    </row>
    <row r="93" spans="1:19" s="10" customFormat="1" ht="60.75" customHeight="1" x14ac:dyDescent="0.55000000000000004">
      <c r="A93" s="207"/>
      <c r="B93" s="169" t="s">
        <v>10</v>
      </c>
      <c r="C93" s="208">
        <f>C17</f>
        <v>874.65599999999995</v>
      </c>
      <c r="D93" s="208">
        <f>D17</f>
        <v>6978</v>
      </c>
      <c r="E93" s="74">
        <f>E17</f>
        <v>2679.1</v>
      </c>
      <c r="F93" s="209">
        <f>F57+F61</f>
        <v>3915</v>
      </c>
      <c r="G93" s="210">
        <f>G57+G61</f>
        <v>28768.9</v>
      </c>
      <c r="H93" s="66">
        <f>H61+H17</f>
        <v>20950.3</v>
      </c>
      <c r="I93" s="122">
        <f>I61</f>
        <v>3209.08</v>
      </c>
      <c r="J93" s="122"/>
      <c r="K93" s="122"/>
      <c r="L93" s="122">
        <f>L61</f>
        <v>2627.5</v>
      </c>
      <c r="M93" s="122">
        <f>M61</f>
        <v>3053.1</v>
      </c>
      <c r="N93" s="211">
        <f t="shared" si="11"/>
        <v>73055.636000000013</v>
      </c>
      <c r="O93" s="207"/>
      <c r="P93" s="213"/>
      <c r="R93" s="15"/>
    </row>
    <row r="94" spans="1:19" s="10" customFormat="1" ht="60.75" customHeight="1" x14ac:dyDescent="0.55000000000000004">
      <c r="A94" s="207"/>
      <c r="B94" s="162" t="s">
        <v>27</v>
      </c>
      <c r="C94" s="208">
        <f t="shared" ref="C94:H94" si="12">C93+C92+C91</f>
        <v>106758.057</v>
      </c>
      <c r="D94" s="208">
        <f t="shared" si="12"/>
        <v>357965.48</v>
      </c>
      <c r="E94" s="74">
        <f t="shared" si="12"/>
        <v>152632.64000000001</v>
      </c>
      <c r="F94" s="209">
        <f t="shared" si="12"/>
        <v>110240.19499999999</v>
      </c>
      <c r="G94" s="210">
        <f>G93+G92+G91</f>
        <v>132637.68871000002</v>
      </c>
      <c r="H94" s="66">
        <f t="shared" si="12"/>
        <v>138685.33364999999</v>
      </c>
      <c r="I94" s="122">
        <f>I18+I62+I72+I77+I90</f>
        <v>61031.71</v>
      </c>
      <c r="J94" s="122"/>
      <c r="K94" s="122"/>
      <c r="L94" s="122">
        <f>L18+L62+L72+L77</f>
        <v>69910</v>
      </c>
      <c r="M94" s="122">
        <f>M18+M62+M72+M77</f>
        <v>36740.100000000006</v>
      </c>
      <c r="N94" s="211">
        <f>L94+I94+H94+G94+F94+E94+D94+C94+M94</f>
        <v>1166601.2043600001</v>
      </c>
      <c r="O94" s="212"/>
      <c r="P94" s="198"/>
      <c r="R94" s="15"/>
    </row>
    <row r="95" spans="1:19" s="10" customFormat="1" ht="60.75" hidden="1" customHeight="1" x14ac:dyDescent="0.45">
      <c r="A95" s="214"/>
      <c r="B95" s="215"/>
      <c r="C95" s="216"/>
      <c r="D95" s="216"/>
      <c r="E95" s="217"/>
      <c r="F95" s="218"/>
      <c r="G95" s="219"/>
      <c r="H95" s="128"/>
      <c r="I95" s="135">
        <v>61031.71</v>
      </c>
      <c r="J95" s="135"/>
      <c r="K95" s="135"/>
      <c r="L95" s="135">
        <v>69910</v>
      </c>
      <c r="M95" s="135">
        <v>36740.1</v>
      </c>
      <c r="N95" s="220"/>
      <c r="O95" s="221"/>
      <c r="P95" s="198"/>
      <c r="R95" s="15"/>
    </row>
    <row r="96" spans="1:19" s="10" customFormat="1" ht="60.75" hidden="1" customHeight="1" x14ac:dyDescent="0.45">
      <c r="A96" s="214"/>
      <c r="B96" s="215"/>
      <c r="C96" s="216"/>
      <c r="D96" s="216"/>
      <c r="E96" s="217"/>
      <c r="F96" s="218"/>
      <c r="G96" s="219"/>
      <c r="H96" s="128"/>
      <c r="I96" s="135">
        <f>I94-I95</f>
        <v>0</v>
      </c>
      <c r="J96" s="135"/>
      <c r="K96" s="135"/>
      <c r="L96" s="135">
        <f t="shared" ref="L96:M96" si="13">L94-L95</f>
        <v>0</v>
      </c>
      <c r="M96" s="135">
        <f t="shared" si="13"/>
        <v>0</v>
      </c>
      <c r="N96" s="220"/>
      <c r="O96" s="221"/>
      <c r="P96" s="198"/>
      <c r="R96" s="15"/>
    </row>
    <row r="97" spans="1:18" s="11" customFormat="1" ht="36.75" customHeight="1" x14ac:dyDescent="0.6">
      <c r="A97" s="346" t="s">
        <v>28</v>
      </c>
      <c r="B97" s="347"/>
      <c r="C97" s="347"/>
      <c r="D97" s="347"/>
      <c r="E97" s="347"/>
      <c r="F97" s="347"/>
      <c r="G97" s="347"/>
      <c r="H97" s="347"/>
      <c r="I97" s="347"/>
      <c r="J97" s="347"/>
      <c r="K97" s="347"/>
      <c r="L97" s="347"/>
      <c r="M97" s="347"/>
      <c r="N97" s="347"/>
      <c r="O97" s="163"/>
      <c r="P97" s="164"/>
      <c r="R97" s="17"/>
    </row>
    <row r="98" spans="1:18" s="7" customFormat="1" ht="33.75" customHeight="1" x14ac:dyDescent="0.45">
      <c r="A98" s="348" t="s">
        <v>29</v>
      </c>
      <c r="B98" s="349"/>
      <c r="C98" s="349"/>
      <c r="D98" s="349"/>
      <c r="E98" s="349"/>
      <c r="F98" s="349"/>
      <c r="G98" s="349"/>
      <c r="H98" s="349"/>
      <c r="I98" s="349"/>
      <c r="J98" s="349"/>
      <c r="K98" s="349"/>
      <c r="L98" s="349"/>
      <c r="M98" s="349"/>
      <c r="N98" s="349"/>
      <c r="O98" s="200"/>
      <c r="P98" s="337" t="s">
        <v>118</v>
      </c>
      <c r="R98" s="18"/>
    </row>
    <row r="99" spans="1:18" s="7" customFormat="1" ht="69.75" customHeight="1" x14ac:dyDescent="0.4">
      <c r="A99" s="350" t="s">
        <v>54</v>
      </c>
      <c r="B99" s="351"/>
      <c r="C99" s="351"/>
      <c r="D99" s="351"/>
      <c r="E99" s="351"/>
      <c r="F99" s="351"/>
      <c r="G99" s="351"/>
      <c r="H99" s="351"/>
      <c r="I99" s="351"/>
      <c r="J99" s="351"/>
      <c r="K99" s="351"/>
      <c r="L99" s="351"/>
      <c r="M99" s="351"/>
      <c r="N99" s="351"/>
      <c r="O99" s="165"/>
      <c r="P99" s="345"/>
    </row>
    <row r="100" spans="1:18" ht="144.75" customHeight="1" x14ac:dyDescent="0.3">
      <c r="A100" s="355">
        <v>8</v>
      </c>
      <c r="B100" s="337" t="s">
        <v>73</v>
      </c>
      <c r="C100" s="197">
        <v>104546.53599999999</v>
      </c>
      <c r="D100" s="197">
        <v>136119.59</v>
      </c>
      <c r="E100" s="58">
        <v>139939.51999999999</v>
      </c>
      <c r="F100" s="57">
        <f>175573.405+321.7</f>
        <v>175895.10500000001</v>
      </c>
      <c r="G100" s="222">
        <v>178770.41229000001</v>
      </c>
      <c r="H100" s="68">
        <v>266282.92700000003</v>
      </c>
      <c r="I100" s="69">
        <v>228822.57</v>
      </c>
      <c r="J100" s="69">
        <v>225668.67</v>
      </c>
      <c r="K100" s="69">
        <f>I100-J100</f>
        <v>3153.8999999999942</v>
      </c>
      <c r="L100" s="69">
        <v>197450.2</v>
      </c>
      <c r="M100" s="69">
        <v>197450.2</v>
      </c>
      <c r="N100" s="223">
        <f>D100+E100+F100+G100+C100+H100+I100+L100+M100</f>
        <v>1625277.0602899999</v>
      </c>
      <c r="O100" s="169" t="s">
        <v>13</v>
      </c>
      <c r="P100" s="345"/>
    </row>
    <row r="101" spans="1:18" ht="47.25" customHeight="1" x14ac:dyDescent="0.3">
      <c r="A101" s="356"/>
      <c r="B101" s="338"/>
      <c r="C101" s="197">
        <v>17415.368999999999</v>
      </c>
      <c r="D101" s="197">
        <v>0</v>
      </c>
      <c r="E101" s="58">
        <v>25261.7</v>
      </c>
      <c r="F101" s="57">
        <v>0</v>
      </c>
      <c r="G101" s="57">
        <v>0</v>
      </c>
      <c r="H101" s="57">
        <v>0</v>
      </c>
      <c r="I101" s="69">
        <v>0</v>
      </c>
      <c r="J101" s="69"/>
      <c r="K101" s="69"/>
      <c r="L101" s="69">
        <v>0</v>
      </c>
      <c r="M101" s="69">
        <v>0</v>
      </c>
      <c r="N101" s="224">
        <f>D101+E101+F101+G101+C101+H101+I101+L101+M101</f>
        <v>42677.069000000003</v>
      </c>
      <c r="O101" s="169" t="s">
        <v>9</v>
      </c>
      <c r="P101" s="345"/>
    </row>
    <row r="102" spans="1:18" ht="130.5" customHeight="1" x14ac:dyDescent="0.3">
      <c r="A102" s="162" t="s">
        <v>75</v>
      </c>
      <c r="B102" s="238" t="s">
        <v>80</v>
      </c>
      <c r="C102" s="224"/>
      <c r="D102" s="224"/>
      <c r="E102" s="69"/>
      <c r="F102" s="68"/>
      <c r="G102" s="68"/>
      <c r="H102" s="68">
        <v>203196.90000000002</v>
      </c>
      <c r="I102" s="69">
        <v>216800.97</v>
      </c>
      <c r="J102" s="69">
        <v>214986.37</v>
      </c>
      <c r="K102" s="69">
        <f>I102-J102</f>
        <v>1814.6000000000058</v>
      </c>
      <c r="L102" s="69">
        <v>197450.2</v>
      </c>
      <c r="M102" s="69">
        <v>197450.2</v>
      </c>
      <c r="N102" s="224">
        <f>H102+I102+L102+M102</f>
        <v>814898.27</v>
      </c>
      <c r="O102" s="203" t="s">
        <v>13</v>
      </c>
      <c r="P102" s="345"/>
    </row>
    <row r="103" spans="1:18" ht="135.75" customHeight="1" x14ac:dyDescent="0.3">
      <c r="A103" s="225" t="s">
        <v>76</v>
      </c>
      <c r="B103" s="235" t="s">
        <v>74</v>
      </c>
      <c r="C103" s="58">
        <v>3394.2249999999999</v>
      </c>
      <c r="D103" s="197">
        <v>4656</v>
      </c>
      <c r="E103" s="58">
        <v>4889.37</v>
      </c>
      <c r="F103" s="57">
        <v>4695.8</v>
      </c>
      <c r="G103" s="57">
        <v>4653.18</v>
      </c>
      <c r="H103" s="68">
        <v>60086.027000000002</v>
      </c>
      <c r="I103" s="69">
        <v>12021.6</v>
      </c>
      <c r="J103" s="69">
        <v>10682.3</v>
      </c>
      <c r="K103" s="69">
        <f>I103-J103</f>
        <v>1339.3000000000011</v>
      </c>
      <c r="L103" s="69">
        <v>0</v>
      </c>
      <c r="M103" s="69">
        <v>0</v>
      </c>
      <c r="N103" s="224">
        <f>C103+D103+E103+F103+G103+H103+I103+L103</f>
        <v>94396.202000000005</v>
      </c>
      <c r="O103" s="169" t="s">
        <v>13</v>
      </c>
      <c r="P103" s="338"/>
    </row>
    <row r="104" spans="1:18" ht="192.75" customHeight="1" x14ac:dyDescent="0.3">
      <c r="A104" s="339" t="s">
        <v>85</v>
      </c>
      <c r="B104" s="341" t="s">
        <v>79</v>
      </c>
      <c r="C104" s="330">
        <v>0</v>
      </c>
      <c r="D104" s="343">
        <v>0</v>
      </c>
      <c r="E104" s="330">
        <v>0</v>
      </c>
      <c r="F104" s="325">
        <v>0</v>
      </c>
      <c r="G104" s="325">
        <v>0</v>
      </c>
      <c r="H104" s="325">
        <v>3000</v>
      </c>
      <c r="I104" s="330">
        <v>0</v>
      </c>
      <c r="J104" s="151"/>
      <c r="K104" s="151"/>
      <c r="L104" s="330">
        <v>0</v>
      </c>
      <c r="M104" s="330">
        <v>0</v>
      </c>
      <c r="N104" s="343">
        <f>H104+I104+L104+M104</f>
        <v>3000</v>
      </c>
      <c r="O104" s="335" t="s">
        <v>13</v>
      </c>
      <c r="P104" s="337" t="s">
        <v>78</v>
      </c>
    </row>
    <row r="105" spans="1:18" ht="409.5" customHeight="1" x14ac:dyDescent="0.3">
      <c r="A105" s="340"/>
      <c r="B105" s="342"/>
      <c r="C105" s="331"/>
      <c r="D105" s="344"/>
      <c r="E105" s="331"/>
      <c r="F105" s="326"/>
      <c r="G105" s="326"/>
      <c r="H105" s="326"/>
      <c r="I105" s="331"/>
      <c r="J105" s="152"/>
      <c r="K105" s="152"/>
      <c r="L105" s="331"/>
      <c r="M105" s="331"/>
      <c r="N105" s="344"/>
      <c r="O105" s="336"/>
      <c r="P105" s="338"/>
    </row>
    <row r="106" spans="1:18" s="9" customFormat="1" ht="36" customHeight="1" x14ac:dyDescent="0.5">
      <c r="A106" s="207"/>
      <c r="B106" s="169" t="s">
        <v>25</v>
      </c>
      <c r="C106" s="208">
        <f t="shared" ref="C106:M106" si="14">C100</f>
        <v>104546.53599999999</v>
      </c>
      <c r="D106" s="208">
        <f t="shared" si="14"/>
        <v>136119.59</v>
      </c>
      <c r="E106" s="74">
        <f t="shared" si="14"/>
        <v>139939.51999999999</v>
      </c>
      <c r="F106" s="209">
        <f t="shared" si="14"/>
        <v>175895.10500000001</v>
      </c>
      <c r="G106" s="66">
        <f t="shared" si="14"/>
        <v>178770.41229000001</v>
      </c>
      <c r="H106" s="66">
        <f t="shared" si="14"/>
        <v>266282.92700000003</v>
      </c>
      <c r="I106" s="74">
        <f>I100</f>
        <v>228822.57</v>
      </c>
      <c r="J106" s="74"/>
      <c r="K106" s="74"/>
      <c r="L106" s="74">
        <f t="shared" si="14"/>
        <v>197450.2</v>
      </c>
      <c r="M106" s="74">
        <f t="shared" si="14"/>
        <v>197450.2</v>
      </c>
      <c r="N106" s="223">
        <f t="shared" ref="N106:N112" si="15">I106+H106+G106+F106+E106+D106+C106+L106+M106</f>
        <v>1625277.0602900002</v>
      </c>
      <c r="O106" s="207"/>
      <c r="P106" s="207"/>
    </row>
    <row r="107" spans="1:18" s="9" customFormat="1" ht="41.25" customHeight="1" x14ac:dyDescent="0.5">
      <c r="A107" s="207"/>
      <c r="B107" s="169" t="s">
        <v>26</v>
      </c>
      <c r="C107" s="208">
        <f t="shared" ref="C107:L107" si="16">C101</f>
        <v>17415.368999999999</v>
      </c>
      <c r="D107" s="208">
        <f t="shared" si="16"/>
        <v>0</v>
      </c>
      <c r="E107" s="74">
        <f t="shared" si="16"/>
        <v>25261.7</v>
      </c>
      <c r="F107" s="209">
        <f t="shared" si="16"/>
        <v>0</v>
      </c>
      <c r="G107" s="209">
        <f t="shared" si="16"/>
        <v>0</v>
      </c>
      <c r="H107" s="66">
        <f t="shared" si="16"/>
        <v>0</v>
      </c>
      <c r="I107" s="74">
        <f t="shared" si="16"/>
        <v>0</v>
      </c>
      <c r="J107" s="74"/>
      <c r="K107" s="74"/>
      <c r="L107" s="74">
        <f t="shared" si="16"/>
        <v>0</v>
      </c>
      <c r="M107" s="75">
        <v>0</v>
      </c>
      <c r="N107" s="223">
        <f t="shared" si="15"/>
        <v>42677.069000000003</v>
      </c>
      <c r="O107" s="207"/>
      <c r="P107" s="226"/>
    </row>
    <row r="108" spans="1:18" s="9" customFormat="1" ht="57.75" customHeight="1" x14ac:dyDescent="0.5">
      <c r="A108" s="207"/>
      <c r="B108" s="169" t="s">
        <v>27</v>
      </c>
      <c r="C108" s="208">
        <f t="shared" ref="C108:M108" si="17">C107+C106</f>
        <v>121961.905</v>
      </c>
      <c r="D108" s="208">
        <f t="shared" si="17"/>
        <v>136119.59</v>
      </c>
      <c r="E108" s="74">
        <f t="shared" si="17"/>
        <v>165201.22</v>
      </c>
      <c r="F108" s="209">
        <f>F107+F106</f>
        <v>175895.10500000001</v>
      </c>
      <c r="G108" s="66">
        <f>G106</f>
        <v>178770.41229000001</v>
      </c>
      <c r="H108" s="66">
        <f>H107+H106</f>
        <v>266282.92700000003</v>
      </c>
      <c r="I108" s="74">
        <f t="shared" si="17"/>
        <v>228822.57</v>
      </c>
      <c r="J108" s="74"/>
      <c r="K108" s="74"/>
      <c r="L108" s="74">
        <f t="shared" si="17"/>
        <v>197450.2</v>
      </c>
      <c r="M108" s="74">
        <f t="shared" si="17"/>
        <v>197450.2</v>
      </c>
      <c r="N108" s="223">
        <f t="shared" si="15"/>
        <v>1667954.1292900001</v>
      </c>
      <c r="O108" s="207"/>
      <c r="P108" s="207"/>
    </row>
    <row r="109" spans="1:18" s="9" customFormat="1" ht="41.25" customHeight="1" x14ac:dyDescent="0.5">
      <c r="A109" s="227"/>
      <c r="B109" s="29" t="s">
        <v>30</v>
      </c>
      <c r="C109" s="74">
        <f t="shared" ref="C109:I109" si="18">C108+C94</f>
        <v>228719.962</v>
      </c>
      <c r="D109" s="74">
        <f t="shared" si="18"/>
        <v>494085.06999999995</v>
      </c>
      <c r="E109" s="74">
        <f t="shared" si="18"/>
        <v>317833.86</v>
      </c>
      <c r="F109" s="209">
        <f t="shared" si="18"/>
        <v>286135.3</v>
      </c>
      <c r="G109" s="209">
        <f t="shared" si="18"/>
        <v>311408.10100000002</v>
      </c>
      <c r="H109" s="66">
        <f t="shared" si="18"/>
        <v>404968.26065000001</v>
      </c>
      <c r="I109" s="74">
        <f t="shared" si="18"/>
        <v>289854.28000000003</v>
      </c>
      <c r="J109" s="74"/>
      <c r="K109" s="74"/>
      <c r="L109" s="74">
        <f>L108+L94</f>
        <v>267360.2</v>
      </c>
      <c r="M109" s="74">
        <f>M108+M94</f>
        <v>234190.30000000002</v>
      </c>
      <c r="N109" s="223">
        <f>I109+H109+G109+F109+E109+D109+C109+L109+M109</f>
        <v>2834555.3336499999</v>
      </c>
      <c r="O109" s="74"/>
      <c r="P109" s="207"/>
    </row>
    <row r="110" spans="1:18" s="9" customFormat="1" ht="45" customHeight="1" x14ac:dyDescent="0.5">
      <c r="A110" s="207"/>
      <c r="B110" s="169" t="s">
        <v>25</v>
      </c>
      <c r="C110" s="208">
        <f t="shared" ref="C110:I110" si="19">C106+C91</f>
        <v>140570.18599999999</v>
      </c>
      <c r="D110" s="208">
        <f t="shared" si="19"/>
        <v>158954.88</v>
      </c>
      <c r="E110" s="74">
        <f t="shared" si="19"/>
        <v>177102.11</v>
      </c>
      <c r="F110" s="209">
        <f t="shared" si="19"/>
        <v>217869.1</v>
      </c>
      <c r="G110" s="209">
        <f t="shared" si="19"/>
        <v>208782.00100000002</v>
      </c>
      <c r="H110" s="66">
        <f t="shared" si="19"/>
        <v>305288.70065000001</v>
      </c>
      <c r="I110" s="74">
        <f t="shared" si="19"/>
        <v>278358.38</v>
      </c>
      <c r="J110" s="74"/>
      <c r="K110" s="74"/>
      <c r="L110" s="74">
        <f>L106+L91</f>
        <v>220949</v>
      </c>
      <c r="M110" s="74">
        <f>M106+M91</f>
        <v>222827</v>
      </c>
      <c r="N110" s="223">
        <f t="shared" si="15"/>
        <v>1930701.3576499999</v>
      </c>
      <c r="O110" s="207"/>
      <c r="P110" s="207"/>
    </row>
    <row r="111" spans="1:18" s="9" customFormat="1" ht="42.75" customHeight="1" x14ac:dyDescent="0.5">
      <c r="A111" s="207"/>
      <c r="B111" s="169" t="s">
        <v>26</v>
      </c>
      <c r="C111" s="208">
        <f t="shared" ref="C111:I111" si="20">C92+C107</f>
        <v>87275.12</v>
      </c>
      <c r="D111" s="208">
        <f t="shared" si="20"/>
        <v>328152.19</v>
      </c>
      <c r="E111" s="74">
        <f t="shared" si="20"/>
        <v>138052.65000000002</v>
      </c>
      <c r="F111" s="209">
        <f t="shared" si="20"/>
        <v>64351.199999999997</v>
      </c>
      <c r="G111" s="209">
        <f t="shared" si="20"/>
        <v>73857.200000000012</v>
      </c>
      <c r="H111" s="66">
        <f t="shared" si="20"/>
        <v>78729.260000000009</v>
      </c>
      <c r="I111" s="74">
        <f t="shared" si="20"/>
        <v>8286.82</v>
      </c>
      <c r="J111" s="74"/>
      <c r="K111" s="74"/>
      <c r="L111" s="74">
        <f>L92+L107</f>
        <v>43783.7</v>
      </c>
      <c r="M111" s="74">
        <f>M92+M107</f>
        <v>8310.2000000000007</v>
      </c>
      <c r="N111" s="223">
        <f t="shared" si="15"/>
        <v>830798.34</v>
      </c>
      <c r="O111" s="207"/>
      <c r="P111" s="228"/>
    </row>
    <row r="112" spans="1:18" s="9" customFormat="1" ht="47.25" customHeight="1" x14ac:dyDescent="0.5">
      <c r="A112" s="207"/>
      <c r="B112" s="169" t="s">
        <v>31</v>
      </c>
      <c r="C112" s="208">
        <f t="shared" ref="C112:I112" si="21">C93</f>
        <v>874.65599999999995</v>
      </c>
      <c r="D112" s="208">
        <f t="shared" si="21"/>
        <v>6978</v>
      </c>
      <c r="E112" s="74">
        <f t="shared" si="21"/>
        <v>2679.1</v>
      </c>
      <c r="F112" s="209">
        <f t="shared" si="21"/>
        <v>3915</v>
      </c>
      <c r="G112" s="209">
        <f t="shared" si="21"/>
        <v>28768.9</v>
      </c>
      <c r="H112" s="66">
        <f t="shared" si="21"/>
        <v>20950.3</v>
      </c>
      <c r="I112" s="74">
        <f t="shared" si="21"/>
        <v>3209.08</v>
      </c>
      <c r="J112" s="74"/>
      <c r="K112" s="74"/>
      <c r="L112" s="74">
        <f>L93</f>
        <v>2627.5</v>
      </c>
      <c r="M112" s="74">
        <f>M93</f>
        <v>3053.1</v>
      </c>
      <c r="N112" s="223">
        <f t="shared" si="15"/>
        <v>73055.636000000013</v>
      </c>
      <c r="O112" s="207"/>
      <c r="P112" s="21"/>
    </row>
    <row r="113" spans="1:16" s="19" customFormat="1" ht="23.25" hidden="1" x14ac:dyDescent="0.35">
      <c r="A113" s="21"/>
      <c r="B113" s="21"/>
      <c r="C113" s="21"/>
      <c r="D113" s="21"/>
      <c r="E113" s="24"/>
      <c r="F113" s="21"/>
      <c r="G113" s="21"/>
      <c r="H113" s="21"/>
      <c r="I113" s="24">
        <v>289854.28000000003</v>
      </c>
      <c r="J113" s="24"/>
      <c r="K113" s="24"/>
      <c r="L113" s="24">
        <v>267360.2</v>
      </c>
      <c r="M113" s="24">
        <v>234190.3</v>
      </c>
      <c r="N113" s="21"/>
      <c r="O113" s="21"/>
      <c r="P113" s="21"/>
    </row>
    <row r="114" spans="1:16" s="19" customFormat="1" ht="23.25" hidden="1" x14ac:dyDescent="0.35">
      <c r="A114" s="21"/>
      <c r="B114" s="21"/>
      <c r="C114" s="21"/>
      <c r="D114" s="21"/>
      <c r="E114" s="24"/>
      <c r="F114" s="21"/>
      <c r="G114" s="21"/>
      <c r="H114" s="21"/>
      <c r="I114" s="24">
        <f>I109-I113</f>
        <v>0</v>
      </c>
      <c r="J114" s="24"/>
      <c r="K114" s="24"/>
      <c r="L114" s="24">
        <f t="shared" ref="L114:M114" si="22">L109-L113</f>
        <v>0</v>
      </c>
      <c r="M114" s="24">
        <f t="shared" si="22"/>
        <v>0</v>
      </c>
      <c r="N114" s="21"/>
      <c r="O114" s="21"/>
      <c r="P114" s="20"/>
    </row>
    <row r="115" spans="1:16" s="19" customFormat="1" x14ac:dyDescent="0.45">
      <c r="A115" s="21"/>
      <c r="B115" s="21"/>
      <c r="C115" s="21"/>
      <c r="D115" s="21"/>
      <c r="E115" s="24"/>
      <c r="F115" s="21"/>
      <c r="G115" s="21"/>
      <c r="H115" s="21"/>
      <c r="I115" s="24"/>
      <c r="J115" s="24"/>
      <c r="K115" s="24"/>
      <c r="L115" s="24"/>
      <c r="M115" s="24"/>
      <c r="N115" s="21"/>
      <c r="O115" s="21"/>
      <c r="P115" s="20"/>
    </row>
    <row r="116" spans="1:16" x14ac:dyDescent="0.45">
      <c r="A116" s="153"/>
      <c r="B116" s="20"/>
      <c r="C116" s="20"/>
      <c r="D116" s="20"/>
      <c r="E116" s="23"/>
      <c r="F116" s="20"/>
      <c r="G116" s="20"/>
      <c r="I116" s="23"/>
      <c r="N116" s="153"/>
      <c r="O116" s="20"/>
      <c r="P116" s="20"/>
    </row>
    <row r="117" spans="1:16" x14ac:dyDescent="0.45">
      <c r="A117" s="153"/>
      <c r="B117" s="20"/>
      <c r="C117" s="20"/>
      <c r="D117" s="20"/>
      <c r="E117" s="23"/>
      <c r="F117" s="20"/>
      <c r="G117" s="20"/>
      <c r="I117" s="23"/>
      <c r="N117" s="153"/>
      <c r="O117" s="20"/>
      <c r="P117" s="20"/>
    </row>
  </sheetData>
  <mergeCells count="107">
    <mergeCell ref="N1:P1"/>
    <mergeCell ref="N2:P2"/>
    <mergeCell ref="A9:A10"/>
    <mergeCell ref="B9:B10"/>
    <mergeCell ref="C9:M9"/>
    <mergeCell ref="N9:N10"/>
    <mergeCell ref="O9:O10"/>
    <mergeCell ref="N3:P3"/>
    <mergeCell ref="N4:P4"/>
    <mergeCell ref="N5:P5"/>
    <mergeCell ref="P9:P10"/>
    <mergeCell ref="A39:A40"/>
    <mergeCell ref="B39:B40"/>
    <mergeCell ref="A41:A42"/>
    <mergeCell ref="B41:B42"/>
    <mergeCell ref="A43:A44"/>
    <mergeCell ref="B43:B44"/>
    <mergeCell ref="P88:P90"/>
    <mergeCell ref="P76:P87"/>
    <mergeCell ref="P21:P46"/>
    <mergeCell ref="A25:A26"/>
    <mergeCell ref="B25:B26"/>
    <mergeCell ref="A27:A28"/>
    <mergeCell ref="B27:B28"/>
    <mergeCell ref="A29:A30"/>
    <mergeCell ref="B29:B30"/>
    <mergeCell ref="A31:A33"/>
    <mergeCell ref="B31:B33"/>
    <mergeCell ref="A34:A35"/>
    <mergeCell ref="B34:B35"/>
    <mergeCell ref="A23:A24"/>
    <mergeCell ref="B23:B24"/>
    <mergeCell ref="H78:H80"/>
    <mergeCell ref="A72:A73"/>
    <mergeCell ref="B72:B73"/>
    <mergeCell ref="P70:P71"/>
    <mergeCell ref="A76:N76"/>
    <mergeCell ref="B55:B57"/>
    <mergeCell ref="A55:A57"/>
    <mergeCell ref="A75:O75"/>
    <mergeCell ref="A45:A46"/>
    <mergeCell ref="B45:B46"/>
    <mergeCell ref="P53:P55"/>
    <mergeCell ref="A59:A61"/>
    <mergeCell ref="B59:B61"/>
    <mergeCell ref="A63:A65"/>
    <mergeCell ref="B63:B65"/>
    <mergeCell ref="A66:A68"/>
    <mergeCell ref="B66:B68"/>
    <mergeCell ref="A69:A71"/>
    <mergeCell ref="B69:B71"/>
    <mergeCell ref="A36:A38"/>
    <mergeCell ref="B36:B38"/>
    <mergeCell ref="A11:M11"/>
    <mergeCell ref="A12:N12"/>
    <mergeCell ref="A13:N13"/>
    <mergeCell ref="A8:N8"/>
    <mergeCell ref="N6:P6"/>
    <mergeCell ref="M7:P7"/>
    <mergeCell ref="C15:C16"/>
    <mergeCell ref="D15:D16"/>
    <mergeCell ref="E15:E16"/>
    <mergeCell ref="F15:F16"/>
    <mergeCell ref="G15:G16"/>
    <mergeCell ref="H15:H16"/>
    <mergeCell ref="I15:I16"/>
    <mergeCell ref="L15:L16"/>
    <mergeCell ref="M15:M16"/>
    <mergeCell ref="N15:N16"/>
    <mergeCell ref="O15:O16"/>
    <mergeCell ref="A14:A17"/>
    <mergeCell ref="B14:B17"/>
    <mergeCell ref="P12:P15"/>
    <mergeCell ref="P98:P103"/>
    <mergeCell ref="A97:N97"/>
    <mergeCell ref="A98:N98"/>
    <mergeCell ref="A99:N99"/>
    <mergeCell ref="O78:O80"/>
    <mergeCell ref="A88:A89"/>
    <mergeCell ref="A100:A101"/>
    <mergeCell ref="B100:B101"/>
    <mergeCell ref="B88:B89"/>
    <mergeCell ref="A78:A81"/>
    <mergeCell ref="B78:B81"/>
    <mergeCell ref="C78:C80"/>
    <mergeCell ref="D78:D80"/>
    <mergeCell ref="E78:E80"/>
    <mergeCell ref="F78:F80"/>
    <mergeCell ref="G78:G80"/>
    <mergeCell ref="I78:I80"/>
    <mergeCell ref="L78:L80"/>
    <mergeCell ref="M78:M80"/>
    <mergeCell ref="N78:N80"/>
    <mergeCell ref="O104:O105"/>
    <mergeCell ref="P104:P105"/>
    <mergeCell ref="F104:F105"/>
    <mergeCell ref="G104:G105"/>
    <mergeCell ref="H104:H105"/>
    <mergeCell ref="I104:I105"/>
    <mergeCell ref="L104:L105"/>
    <mergeCell ref="A104:A105"/>
    <mergeCell ref="B104:B105"/>
    <mergeCell ref="C104:C105"/>
    <mergeCell ref="D104:D105"/>
    <mergeCell ref="E104:E105"/>
    <mergeCell ref="M104:M105"/>
    <mergeCell ref="N104:N105"/>
  </mergeCells>
  <pageMargins left="0.70866141732283472" right="0.31496062992125984" top="0.55118110236220474" bottom="0.55118110236220474" header="0.11811023622047245" footer="0.11811023622047245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 2 к № -П-АДМ от 10.03.23</vt:lpstr>
      <vt:lpstr>Прил 3 к № -П-АДМ от 10.03.23</vt:lpstr>
      <vt:lpstr>Прил 1 к № -П-АДМ от 10.03.23</vt:lpstr>
      <vt:lpstr>'Прил 1 к № -П-АДМ от 10.03.23'!Область_печати</vt:lpstr>
      <vt:lpstr>'Прил 2 к № -П-АДМ от 10.03.23'!Область_печати</vt:lpstr>
      <vt:lpstr>'Прил 3 к № -П-АДМ от 10.03.23'!Область_печати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2023-03-13T10:16:37Z</dcterms:modified>
</cp:coreProperties>
</file>