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200" windowHeight="7335" activeTab="2"/>
  </bookViews>
  <sheets>
    <sheet name="Пр.3 к № -П-АДМ " sheetId="60" r:id="rId1"/>
    <sheet name="Пр. 2 к № -П-АДМ от____   (2)" sheetId="61" r:id="rId2"/>
    <sheet name="Пр. 1 к № -П-АДМ от____  " sheetId="40" r:id="rId3"/>
    <sheet name="Приложение к  пояс  2023 " sheetId="53" r:id="rId4"/>
    <sheet name="пояснительная 2024-2025гг" sheetId="59" r:id="rId5"/>
  </sheets>
  <definedNames>
    <definedName name="_xlnm._FilterDatabase" localSheetId="4" hidden="1">'пояснительная 2024-2025гг'!$A$18:$S$99</definedName>
    <definedName name="_xlnm._FilterDatabase" localSheetId="2" hidden="1">'Пр. 1 к № -П-АДМ от____  '!$A$23:$W$83</definedName>
    <definedName name="_xlnm._FilterDatabase" localSheetId="1" hidden="1">'Пр. 2 к № -П-АДМ от____   (2)'!$A$23:$W$83</definedName>
    <definedName name="_xlnm._FilterDatabase" localSheetId="0" hidden="1">'Пр.3 к № -П-АДМ '!$A$12:$W$37</definedName>
    <definedName name="_xlnm._FilterDatabase" localSheetId="3" hidden="1">'Приложение к  пояс  2023 '!$A$26:$V$96</definedName>
    <definedName name="_xlnm.Print_Area" localSheetId="3">'Приложение к  пояс  2023 '!$A$2:$N$96</definedName>
  </definedNames>
  <calcPr calcId="145621"/>
</workbook>
</file>

<file path=xl/calcChain.xml><?xml version="1.0" encoding="utf-8"?>
<calcChain xmlns="http://schemas.openxmlformats.org/spreadsheetml/2006/main">
  <c r="E14" i="53" l="1"/>
  <c r="C14" i="53"/>
  <c r="C95" i="53"/>
  <c r="D63" i="53"/>
  <c r="E63" i="53"/>
  <c r="D12" i="53"/>
  <c r="L83" i="40"/>
  <c r="L82" i="40"/>
  <c r="L81" i="40"/>
  <c r="L80" i="40"/>
  <c r="I82" i="40"/>
  <c r="L77" i="40"/>
  <c r="F81" i="40"/>
  <c r="F80" i="40"/>
  <c r="F82" i="40"/>
  <c r="C82" i="40"/>
  <c r="C49" i="61" l="1"/>
  <c r="C49" i="40"/>
  <c r="C46" i="40"/>
  <c r="L46" i="40"/>
  <c r="I35" i="60"/>
  <c r="I37" i="60" s="1"/>
  <c r="I15" i="60" s="1"/>
  <c r="C16" i="60"/>
  <c r="L34" i="60"/>
  <c r="L33" i="60"/>
  <c r="L32" i="60"/>
  <c r="L31" i="60"/>
  <c r="L30" i="60"/>
  <c r="L29" i="60"/>
  <c r="L28" i="60"/>
  <c r="L27" i="60"/>
  <c r="L26" i="60"/>
  <c r="L25" i="60"/>
  <c r="L24" i="60"/>
  <c r="L23" i="60"/>
  <c r="L22" i="60"/>
  <c r="L21" i="60"/>
  <c r="K20" i="60"/>
  <c r="J20" i="60"/>
  <c r="H20" i="60"/>
  <c r="G20" i="60"/>
  <c r="L20" i="60"/>
  <c r="E20" i="60"/>
  <c r="D20" i="60"/>
  <c r="L19" i="60"/>
  <c r="K19" i="60"/>
  <c r="L18" i="60"/>
  <c r="K18" i="60"/>
  <c r="H18" i="60"/>
  <c r="E18" i="60"/>
  <c r="L17" i="60"/>
  <c r="K17" i="60"/>
  <c r="H17" i="60"/>
  <c r="E17" i="60"/>
  <c r="I16" i="60"/>
  <c r="K16" i="60" s="1"/>
  <c r="H16" i="60"/>
  <c r="G16" i="60"/>
  <c r="F16" i="60"/>
  <c r="E16" i="60"/>
  <c r="E15" i="60" s="1"/>
  <c r="D16" i="60"/>
  <c r="L16" i="60"/>
  <c r="D15" i="60"/>
  <c r="C15" i="60"/>
  <c r="L48" i="61"/>
  <c r="C47" i="61"/>
  <c r="L47" i="61" s="1"/>
  <c r="L46" i="61" s="1"/>
  <c r="K46" i="61"/>
  <c r="J46" i="61"/>
  <c r="I46" i="61"/>
  <c r="H46" i="61"/>
  <c r="G46" i="61"/>
  <c r="F46" i="61"/>
  <c r="E46" i="61"/>
  <c r="D46" i="61"/>
  <c r="C46" i="61"/>
  <c r="I76" i="40" l="1"/>
  <c r="G56" i="40"/>
  <c r="H56" i="40"/>
  <c r="I56" i="40"/>
  <c r="F56" i="40"/>
  <c r="F76" i="40"/>
  <c r="K17" i="61"/>
  <c r="L17" i="61"/>
  <c r="F18" i="40"/>
  <c r="F15" i="40"/>
  <c r="D18" i="40"/>
  <c r="E18" i="40"/>
  <c r="G18" i="40"/>
  <c r="H18" i="40"/>
  <c r="I18" i="40"/>
  <c r="I15" i="40"/>
  <c r="C47" i="40"/>
  <c r="L48" i="40"/>
  <c r="I77" i="61"/>
  <c r="H77" i="61"/>
  <c r="G77" i="61"/>
  <c r="F77" i="61"/>
  <c r="E77" i="61"/>
  <c r="D77" i="61"/>
  <c r="C77" i="61"/>
  <c r="L75" i="61"/>
  <c r="L74" i="61"/>
  <c r="L73" i="61"/>
  <c r="L72" i="61"/>
  <c r="L71" i="61"/>
  <c r="L70" i="61"/>
  <c r="L69" i="61"/>
  <c r="L68" i="61"/>
  <c r="L67" i="61"/>
  <c r="L66" i="61"/>
  <c r="L65" i="61"/>
  <c r="L64" i="61"/>
  <c r="L63" i="61"/>
  <c r="L62" i="61"/>
  <c r="K61" i="61"/>
  <c r="J61" i="61"/>
  <c r="I61" i="61"/>
  <c r="H61" i="61"/>
  <c r="G61" i="61"/>
  <c r="F61" i="61"/>
  <c r="L61" i="61" s="1"/>
  <c r="E61" i="61"/>
  <c r="D61" i="61"/>
  <c r="L60" i="61"/>
  <c r="K60" i="61"/>
  <c r="L59" i="61"/>
  <c r="K59" i="61"/>
  <c r="H59" i="61"/>
  <c r="E59" i="61"/>
  <c r="E57" i="61" s="1"/>
  <c r="L58" i="61"/>
  <c r="K58" i="61"/>
  <c r="H58" i="61"/>
  <c r="E58" i="61"/>
  <c r="I57" i="61"/>
  <c r="K57" i="61" s="1"/>
  <c r="H57" i="61"/>
  <c r="G57" i="61"/>
  <c r="G56" i="61" s="1"/>
  <c r="F57" i="61"/>
  <c r="F76" i="61" s="1"/>
  <c r="D57" i="61"/>
  <c r="D76" i="61" s="1"/>
  <c r="C57" i="61"/>
  <c r="F51" i="61"/>
  <c r="F83" i="61" s="1"/>
  <c r="C51" i="61"/>
  <c r="C83" i="61" s="1"/>
  <c r="M45" i="61"/>
  <c r="L45" i="61"/>
  <c r="M44" i="61"/>
  <c r="L44" i="61"/>
  <c r="C43" i="61"/>
  <c r="L43" i="61" s="1"/>
  <c r="L42" i="61"/>
  <c r="K42" i="61"/>
  <c r="H42" i="61"/>
  <c r="E42" i="61"/>
  <c r="J41" i="61"/>
  <c r="I41" i="61"/>
  <c r="G41" i="61"/>
  <c r="F41" i="61"/>
  <c r="D41" i="61"/>
  <c r="C41" i="61"/>
  <c r="L40" i="61"/>
  <c r="K40" i="61"/>
  <c r="L39" i="61"/>
  <c r="K39" i="61"/>
  <c r="H39" i="61"/>
  <c r="E39" i="61"/>
  <c r="L38" i="61"/>
  <c r="K38" i="61"/>
  <c r="H38" i="61"/>
  <c r="E38" i="61"/>
  <c r="E41" i="61" s="1"/>
  <c r="J37" i="61"/>
  <c r="I37" i="61"/>
  <c r="G37" i="61"/>
  <c r="F37" i="61"/>
  <c r="D37" i="61"/>
  <c r="C37" i="61"/>
  <c r="L36" i="61"/>
  <c r="K36" i="61"/>
  <c r="H36" i="61"/>
  <c r="E36" i="61"/>
  <c r="L35" i="61"/>
  <c r="K35" i="61"/>
  <c r="H35" i="61"/>
  <c r="E35" i="61"/>
  <c r="L34" i="61"/>
  <c r="K34" i="61"/>
  <c r="K37" i="61" s="1"/>
  <c r="H34" i="61"/>
  <c r="E34" i="61"/>
  <c r="J32" i="61"/>
  <c r="I32" i="61"/>
  <c r="I51" i="61" s="1"/>
  <c r="G32" i="61"/>
  <c r="G51" i="61" s="1"/>
  <c r="G83" i="61" s="1"/>
  <c r="D32" i="61"/>
  <c r="E32" i="61" s="1"/>
  <c r="E51" i="61" s="1"/>
  <c r="E83" i="61" s="1"/>
  <c r="J31" i="61"/>
  <c r="I31" i="61"/>
  <c r="L31" i="61" s="1"/>
  <c r="G31" i="61"/>
  <c r="H31" i="61" s="1"/>
  <c r="D31" i="61"/>
  <c r="E31" i="61" s="1"/>
  <c r="J30" i="61"/>
  <c r="K30" i="61" s="1"/>
  <c r="I30" i="61"/>
  <c r="G30" i="61"/>
  <c r="F30" i="61"/>
  <c r="H30" i="61" s="1"/>
  <c r="D30" i="61"/>
  <c r="C30" i="61"/>
  <c r="C33" i="61" s="1"/>
  <c r="L29" i="61"/>
  <c r="L28" i="61"/>
  <c r="K28" i="61"/>
  <c r="H28" i="61"/>
  <c r="E28" i="61"/>
  <c r="L27" i="61"/>
  <c r="K27" i="61"/>
  <c r="H27" i="61"/>
  <c r="L26" i="61"/>
  <c r="K26" i="61"/>
  <c r="H26" i="61"/>
  <c r="E26" i="61"/>
  <c r="L25" i="61"/>
  <c r="K25" i="61"/>
  <c r="H25" i="61"/>
  <c r="E25" i="61"/>
  <c r="L24" i="61"/>
  <c r="K24" i="61"/>
  <c r="H24" i="61"/>
  <c r="E24" i="61"/>
  <c r="E16" i="61" s="1"/>
  <c r="L23" i="61"/>
  <c r="K23" i="61"/>
  <c r="H23" i="61"/>
  <c r="E23" i="61"/>
  <c r="C22" i="61"/>
  <c r="L22" i="61" s="1"/>
  <c r="C21" i="61"/>
  <c r="L21" i="61" s="1"/>
  <c r="I20" i="61"/>
  <c r="F20" i="61"/>
  <c r="C20" i="61"/>
  <c r="J18" i="61"/>
  <c r="I16" i="61"/>
  <c r="H16" i="61"/>
  <c r="G16" i="61"/>
  <c r="G50" i="61" s="1"/>
  <c r="G82" i="61" s="1"/>
  <c r="F16" i="61"/>
  <c r="F50" i="61" s="1"/>
  <c r="D16" i="61"/>
  <c r="D50" i="61" s="1"/>
  <c r="D82" i="61" s="1"/>
  <c r="C16" i="61"/>
  <c r="C50" i="61" s="1"/>
  <c r="I15" i="61"/>
  <c r="G15" i="61"/>
  <c r="G18" i="61" s="1"/>
  <c r="F15" i="61"/>
  <c r="D15" i="61"/>
  <c r="D49" i="61" s="1"/>
  <c r="C15" i="61"/>
  <c r="I36" i="60"/>
  <c r="H36" i="60"/>
  <c r="G36" i="60"/>
  <c r="F36" i="60"/>
  <c r="E36" i="60"/>
  <c r="D36" i="60"/>
  <c r="C36" i="60"/>
  <c r="H35" i="60"/>
  <c r="G35" i="60"/>
  <c r="F35" i="60"/>
  <c r="D35" i="60"/>
  <c r="C35" i="60"/>
  <c r="I57" i="40"/>
  <c r="F57" i="40"/>
  <c r="F83" i="40"/>
  <c r="L62" i="40"/>
  <c r="L63" i="40"/>
  <c r="L64" i="40"/>
  <c r="L65" i="40"/>
  <c r="L66" i="40"/>
  <c r="L67" i="40"/>
  <c r="L68" i="40"/>
  <c r="L69" i="40"/>
  <c r="L70" i="40"/>
  <c r="L71" i="40"/>
  <c r="L72" i="40"/>
  <c r="L73" i="40"/>
  <c r="L74" i="40"/>
  <c r="L75" i="40"/>
  <c r="N94" i="59"/>
  <c r="I94" i="59"/>
  <c r="M69" i="59"/>
  <c r="K92" i="59"/>
  <c r="K91" i="59" s="1"/>
  <c r="J93" i="59"/>
  <c r="K93" i="59"/>
  <c r="L93" i="59"/>
  <c r="M93" i="59"/>
  <c r="N93" i="59" s="1"/>
  <c r="H93" i="59"/>
  <c r="I93" i="59" s="1"/>
  <c r="H92" i="59"/>
  <c r="F91" i="59"/>
  <c r="G91" i="59"/>
  <c r="I76" i="59"/>
  <c r="I77" i="59"/>
  <c r="I78" i="59"/>
  <c r="I79" i="59"/>
  <c r="I80" i="59"/>
  <c r="I81" i="59"/>
  <c r="I82" i="59"/>
  <c r="I83" i="59"/>
  <c r="I84" i="59"/>
  <c r="I85" i="59"/>
  <c r="I86" i="59"/>
  <c r="I87" i="59"/>
  <c r="I88" i="59"/>
  <c r="I75" i="59"/>
  <c r="C57" i="40"/>
  <c r="C76" i="40" s="1"/>
  <c r="F70" i="59"/>
  <c r="G70" i="59"/>
  <c r="H70" i="59"/>
  <c r="M70" i="59" s="1"/>
  <c r="M92" i="59" s="1"/>
  <c r="I77" i="40"/>
  <c r="D77" i="40"/>
  <c r="E77" i="40"/>
  <c r="F77" i="40"/>
  <c r="G77" i="40"/>
  <c r="H77" i="40"/>
  <c r="F51" i="40"/>
  <c r="D15" i="40"/>
  <c r="G15" i="40"/>
  <c r="D16" i="40"/>
  <c r="F16" i="40"/>
  <c r="F50" i="40" s="1"/>
  <c r="G16" i="40"/>
  <c r="I16" i="40"/>
  <c r="D91" i="53"/>
  <c r="D92" i="53"/>
  <c r="C77" i="40"/>
  <c r="C30" i="40"/>
  <c r="C51" i="40"/>
  <c r="C83" i="40" s="1"/>
  <c r="D64" i="53"/>
  <c r="C64" i="53"/>
  <c r="C15" i="40"/>
  <c r="C43" i="40"/>
  <c r="C41" i="40"/>
  <c r="C37" i="40"/>
  <c r="C16" i="40"/>
  <c r="C50" i="40" s="1"/>
  <c r="G37" i="60" l="1"/>
  <c r="G15" i="60" s="1"/>
  <c r="F18" i="61"/>
  <c r="H18" i="61" s="1"/>
  <c r="I50" i="61"/>
  <c r="H15" i="61"/>
  <c r="D33" i="61"/>
  <c r="K31" i="61"/>
  <c r="H41" i="61"/>
  <c r="E50" i="61"/>
  <c r="E82" i="61" s="1"/>
  <c r="D56" i="61"/>
  <c r="E37" i="61"/>
  <c r="F56" i="61"/>
  <c r="H49" i="61"/>
  <c r="H56" i="61"/>
  <c r="F33" i="61"/>
  <c r="H37" i="61"/>
  <c r="I33" i="61"/>
  <c r="L33" i="61" s="1"/>
  <c r="E76" i="61"/>
  <c r="I18" i="61"/>
  <c r="K18" i="61" s="1"/>
  <c r="K16" i="61"/>
  <c r="L41" i="61"/>
  <c r="D18" i="61"/>
  <c r="J33" i="61"/>
  <c r="E56" i="61"/>
  <c r="E15" i="61"/>
  <c r="H32" i="61"/>
  <c r="H51" i="61" s="1"/>
  <c r="H83" i="61" s="1"/>
  <c r="I76" i="61"/>
  <c r="I78" i="61" s="1"/>
  <c r="F82" i="61"/>
  <c r="I56" i="61"/>
  <c r="K56" i="61" s="1"/>
  <c r="L77" i="61"/>
  <c r="L37" i="61"/>
  <c r="L57" i="61"/>
  <c r="H50" i="61"/>
  <c r="H82" i="61" s="1"/>
  <c r="G33" i="61"/>
  <c r="K32" i="61"/>
  <c r="K41" i="61"/>
  <c r="E33" i="61"/>
  <c r="K51" i="61"/>
  <c r="I83" i="61"/>
  <c r="K83" i="61" s="1"/>
  <c r="K50" i="61"/>
  <c r="I82" i="61"/>
  <c r="K82" i="61" s="1"/>
  <c r="D81" i="61"/>
  <c r="D78" i="61"/>
  <c r="F78" i="61"/>
  <c r="C52" i="61"/>
  <c r="C82" i="61"/>
  <c r="L50" i="61"/>
  <c r="L82" i="61" s="1"/>
  <c r="E78" i="61"/>
  <c r="C18" i="61"/>
  <c r="F49" i="61"/>
  <c r="F52" i="61" s="1"/>
  <c r="D51" i="61"/>
  <c r="D83" i="61" s="1"/>
  <c r="G76" i="61"/>
  <c r="G49" i="61"/>
  <c r="G52" i="61" s="1"/>
  <c r="C56" i="61"/>
  <c r="L56" i="61" s="1"/>
  <c r="H76" i="61"/>
  <c r="K15" i="61"/>
  <c r="L30" i="61"/>
  <c r="L32" i="61"/>
  <c r="I49" i="61"/>
  <c r="I81" i="61" s="1"/>
  <c r="L15" i="61"/>
  <c r="E30" i="61"/>
  <c r="C76" i="61"/>
  <c r="L16" i="61"/>
  <c r="L51" i="61"/>
  <c r="L36" i="60"/>
  <c r="E35" i="60"/>
  <c r="E37" i="60" s="1"/>
  <c r="C37" i="60"/>
  <c r="D37" i="60"/>
  <c r="F37" i="60"/>
  <c r="F15" i="60" s="1"/>
  <c r="L15" i="60" s="1"/>
  <c r="H37" i="60"/>
  <c r="H15" i="60" s="1"/>
  <c r="M91" i="59"/>
  <c r="C78" i="40"/>
  <c r="H91" i="59"/>
  <c r="C18" i="40"/>
  <c r="C52" i="40"/>
  <c r="C33" i="40"/>
  <c r="E49" i="61" l="1"/>
  <c r="H33" i="61"/>
  <c r="H52" i="61"/>
  <c r="D52" i="61"/>
  <c r="K33" i="61"/>
  <c r="L83" i="61"/>
  <c r="E18" i="61"/>
  <c r="C81" i="40"/>
  <c r="C80" i="40" s="1"/>
  <c r="E52" i="61"/>
  <c r="E81" i="61"/>
  <c r="E80" i="61" s="1"/>
  <c r="I80" i="61"/>
  <c r="K80" i="61" s="1"/>
  <c r="K81" i="61"/>
  <c r="F81" i="61"/>
  <c r="F80" i="61" s="1"/>
  <c r="H81" i="61"/>
  <c r="H80" i="61" s="1"/>
  <c r="H78" i="61"/>
  <c r="L49" i="61"/>
  <c r="D80" i="61"/>
  <c r="G81" i="61"/>
  <c r="G80" i="61" s="1"/>
  <c r="G78" i="61"/>
  <c r="C81" i="61"/>
  <c r="C78" i="61"/>
  <c r="L78" i="61" s="1"/>
  <c r="L76" i="61"/>
  <c r="I52" i="61"/>
  <c r="K52" i="61" s="1"/>
  <c r="K49" i="61"/>
  <c r="L18" i="61"/>
  <c r="L35" i="60"/>
  <c r="M56" i="59"/>
  <c r="N56" i="59" s="1"/>
  <c r="I73" i="59"/>
  <c r="I71" i="59"/>
  <c r="I72" i="59"/>
  <c r="I57" i="59"/>
  <c r="I58" i="59"/>
  <c r="I60" i="59"/>
  <c r="H10" i="59"/>
  <c r="N47" i="59"/>
  <c r="N48" i="59"/>
  <c r="N49" i="59"/>
  <c r="N51" i="59"/>
  <c r="N52" i="59"/>
  <c r="N53" i="59"/>
  <c r="N65" i="59"/>
  <c r="N71" i="59"/>
  <c r="N72" i="59"/>
  <c r="N73" i="59"/>
  <c r="N89" i="59"/>
  <c r="N90" i="59"/>
  <c r="M62" i="59"/>
  <c r="M98" i="59" s="1"/>
  <c r="M63" i="59"/>
  <c r="M99" i="59" s="1"/>
  <c r="K13" i="59"/>
  <c r="M12" i="59"/>
  <c r="N12" i="59" s="1"/>
  <c r="M14" i="59"/>
  <c r="N14" i="59" s="1"/>
  <c r="M15" i="59"/>
  <c r="M16" i="59"/>
  <c r="N16" i="59" s="1"/>
  <c r="M17" i="59"/>
  <c r="N17" i="59" s="1"/>
  <c r="M18" i="59"/>
  <c r="M19" i="59"/>
  <c r="N19" i="59" s="1"/>
  <c r="M20" i="59"/>
  <c r="N20" i="59" s="1"/>
  <c r="M21" i="59"/>
  <c r="N21" i="59" s="1"/>
  <c r="M22" i="59"/>
  <c r="N22" i="59" s="1"/>
  <c r="M23" i="59"/>
  <c r="N23" i="59" s="1"/>
  <c r="M24" i="59"/>
  <c r="N24" i="59" s="1"/>
  <c r="M25" i="59"/>
  <c r="N25" i="59" s="1"/>
  <c r="M26" i="59"/>
  <c r="N26" i="59" s="1"/>
  <c r="M27" i="59"/>
  <c r="N27" i="59" s="1"/>
  <c r="M28" i="59"/>
  <c r="N28" i="59" s="1"/>
  <c r="M29" i="59"/>
  <c r="N29" i="59" s="1"/>
  <c r="M30" i="59"/>
  <c r="N30" i="59" s="1"/>
  <c r="M31" i="59"/>
  <c r="N31" i="59" s="1"/>
  <c r="M32" i="59"/>
  <c r="N32" i="59" s="1"/>
  <c r="M33" i="59"/>
  <c r="N33" i="59" s="1"/>
  <c r="M34" i="59"/>
  <c r="N34" i="59" s="1"/>
  <c r="M35" i="59"/>
  <c r="N35" i="59" s="1"/>
  <c r="M36" i="59"/>
  <c r="N36" i="59" s="1"/>
  <c r="M37" i="59"/>
  <c r="N37" i="59" s="1"/>
  <c r="M38" i="59"/>
  <c r="N38" i="59" s="1"/>
  <c r="M39" i="59"/>
  <c r="N39" i="59" s="1"/>
  <c r="M40" i="59"/>
  <c r="N40" i="59" s="1"/>
  <c r="M41" i="59"/>
  <c r="N41" i="59" s="1"/>
  <c r="M42" i="59"/>
  <c r="N42" i="59" s="1"/>
  <c r="M57" i="59"/>
  <c r="N57" i="59" s="1"/>
  <c r="M58" i="59"/>
  <c r="N58" i="59" s="1"/>
  <c r="M59" i="59"/>
  <c r="M60" i="59"/>
  <c r="N60" i="59" s="1"/>
  <c r="F11" i="59"/>
  <c r="H11" i="59"/>
  <c r="F10" i="59"/>
  <c r="E63" i="59"/>
  <c r="E99" i="59" s="1"/>
  <c r="H55" i="59"/>
  <c r="H51" i="59"/>
  <c r="I51" i="59" s="1"/>
  <c r="H52" i="59"/>
  <c r="I52" i="59" s="1"/>
  <c r="H53" i="59"/>
  <c r="I53" i="59" s="1"/>
  <c r="H49" i="59"/>
  <c r="I49" i="59" s="1"/>
  <c r="H48" i="59"/>
  <c r="I48" i="59" s="1"/>
  <c r="H47" i="59"/>
  <c r="I47" i="59" s="1"/>
  <c r="H44" i="59"/>
  <c r="I44" i="59" s="1"/>
  <c r="H45" i="59"/>
  <c r="I42" i="59"/>
  <c r="I40" i="59"/>
  <c r="I41" i="59"/>
  <c r="I38" i="59"/>
  <c r="I39" i="59"/>
  <c r="D72" i="53"/>
  <c r="I33" i="59"/>
  <c r="I34" i="59"/>
  <c r="I35" i="59"/>
  <c r="I36" i="59"/>
  <c r="I37" i="59"/>
  <c r="I32" i="59"/>
  <c r="I31" i="59"/>
  <c r="I30" i="59"/>
  <c r="I29" i="59"/>
  <c r="I28" i="59"/>
  <c r="I27" i="59"/>
  <c r="I19" i="59"/>
  <c r="I20" i="59"/>
  <c r="I21" i="59"/>
  <c r="I22" i="59"/>
  <c r="I23" i="59"/>
  <c r="I24" i="59"/>
  <c r="I25" i="59"/>
  <c r="I26" i="59"/>
  <c r="I18" i="59"/>
  <c r="L74" i="59"/>
  <c r="K74" i="59"/>
  <c r="J74" i="59"/>
  <c r="N74" i="59" s="1"/>
  <c r="G74" i="59"/>
  <c r="F74" i="59"/>
  <c r="E74" i="59"/>
  <c r="I74" i="59" s="1"/>
  <c r="D74" i="59"/>
  <c r="L73" i="59"/>
  <c r="G72" i="59"/>
  <c r="D72" i="59"/>
  <c r="D70" i="59" s="1"/>
  <c r="G71" i="59"/>
  <c r="J70" i="59"/>
  <c r="F69" i="59"/>
  <c r="E70" i="59"/>
  <c r="E69" i="59" s="1"/>
  <c r="E92" i="59" s="1"/>
  <c r="C70" i="59"/>
  <c r="C69" i="59" s="1"/>
  <c r="D64" i="59"/>
  <c r="D63" i="59"/>
  <c r="D61" i="59"/>
  <c r="L59" i="59"/>
  <c r="K59" i="59"/>
  <c r="J59" i="59"/>
  <c r="G59" i="59"/>
  <c r="F59" i="59"/>
  <c r="E59" i="59"/>
  <c r="I59" i="59" s="1"/>
  <c r="D59" i="59"/>
  <c r="C59" i="59"/>
  <c r="L55" i="59"/>
  <c r="G55" i="59"/>
  <c r="K54" i="59"/>
  <c r="J54" i="59"/>
  <c r="N54" i="59" s="1"/>
  <c r="F54" i="59"/>
  <c r="E54" i="59"/>
  <c r="H54" i="59" s="1"/>
  <c r="I54" i="59" s="1"/>
  <c r="C54" i="59"/>
  <c r="L53" i="59"/>
  <c r="L52" i="59"/>
  <c r="G52" i="59"/>
  <c r="D52" i="59"/>
  <c r="L51" i="59"/>
  <c r="G51" i="59"/>
  <c r="K50" i="59"/>
  <c r="J50" i="59"/>
  <c r="N50" i="59" s="1"/>
  <c r="F50" i="59"/>
  <c r="E50" i="59"/>
  <c r="H50" i="59" s="1"/>
  <c r="I50" i="59" s="1"/>
  <c r="C50" i="59"/>
  <c r="L49" i="59"/>
  <c r="G49" i="59"/>
  <c r="L48" i="59"/>
  <c r="G48" i="59"/>
  <c r="D48" i="59"/>
  <c r="L47" i="59"/>
  <c r="G47" i="59"/>
  <c r="K45" i="59"/>
  <c r="K63" i="59" s="1"/>
  <c r="K99" i="59" s="1"/>
  <c r="J45" i="59"/>
  <c r="J63" i="59" s="1"/>
  <c r="J99" i="59" s="1"/>
  <c r="F45" i="59"/>
  <c r="G45" i="59" s="1"/>
  <c r="G63" i="59" s="1"/>
  <c r="G99" i="59" s="1"/>
  <c r="C45" i="59"/>
  <c r="K44" i="59"/>
  <c r="K62" i="59" s="1"/>
  <c r="K98" i="59" s="1"/>
  <c r="J44" i="59"/>
  <c r="N44" i="59" s="1"/>
  <c r="F44" i="59"/>
  <c r="G44" i="59" s="1"/>
  <c r="C44" i="59"/>
  <c r="D44" i="59" s="1"/>
  <c r="K43" i="59"/>
  <c r="K61" i="59" s="1"/>
  <c r="J43" i="59"/>
  <c r="N43" i="59" s="1"/>
  <c r="F43" i="59"/>
  <c r="E43" i="59"/>
  <c r="E46" i="59" s="1"/>
  <c r="H46" i="59" s="1"/>
  <c r="I46" i="59" s="1"/>
  <c r="C43" i="59"/>
  <c r="L40" i="59"/>
  <c r="G40" i="59"/>
  <c r="L39" i="59"/>
  <c r="G39" i="59"/>
  <c r="D39" i="59"/>
  <c r="L38" i="59"/>
  <c r="G38" i="59"/>
  <c r="L37" i="59"/>
  <c r="G37" i="59"/>
  <c r="L35" i="59"/>
  <c r="G35" i="59"/>
  <c r="L34" i="59"/>
  <c r="G34" i="59"/>
  <c r="L33" i="59"/>
  <c r="G33" i="59"/>
  <c r="L32" i="59"/>
  <c r="G32" i="59"/>
  <c r="D32" i="59"/>
  <c r="L31" i="59"/>
  <c r="G31" i="59"/>
  <c r="L30" i="59"/>
  <c r="G30" i="59"/>
  <c r="D30" i="59"/>
  <c r="L29" i="59"/>
  <c r="G29" i="59"/>
  <c r="L27" i="59"/>
  <c r="G27" i="59"/>
  <c r="L26" i="59"/>
  <c r="G26" i="59"/>
  <c r="L25" i="59"/>
  <c r="G25" i="59"/>
  <c r="D25" i="59"/>
  <c r="L23" i="59"/>
  <c r="G23" i="59"/>
  <c r="D23" i="59"/>
  <c r="L22" i="59"/>
  <c r="G22" i="59"/>
  <c r="L21" i="59"/>
  <c r="G21" i="59"/>
  <c r="D21" i="59"/>
  <c r="L19" i="59"/>
  <c r="G19" i="59"/>
  <c r="D19" i="59"/>
  <c r="D18" i="59"/>
  <c r="J15" i="59"/>
  <c r="N15" i="59" s="1"/>
  <c r="E15" i="59"/>
  <c r="C13" i="59"/>
  <c r="L12" i="59"/>
  <c r="D12" i="59"/>
  <c r="J11" i="59"/>
  <c r="L11" i="59" s="1"/>
  <c r="E11" i="59"/>
  <c r="E62" i="59" s="1"/>
  <c r="E98" i="59" s="1"/>
  <c r="D11" i="59"/>
  <c r="J10" i="59"/>
  <c r="J61" i="59" s="1"/>
  <c r="E10" i="59"/>
  <c r="D10" i="59"/>
  <c r="C65" i="53"/>
  <c r="E42" i="53"/>
  <c r="L33" i="53"/>
  <c r="K33" i="53"/>
  <c r="H33" i="53"/>
  <c r="E33" i="53"/>
  <c r="L32" i="53"/>
  <c r="K32" i="53"/>
  <c r="H32" i="53"/>
  <c r="E32" i="53"/>
  <c r="L31" i="53"/>
  <c r="K31" i="53"/>
  <c r="H31" i="53"/>
  <c r="E31" i="53"/>
  <c r="L30" i="53"/>
  <c r="K30" i="53"/>
  <c r="H30" i="53"/>
  <c r="E30" i="53"/>
  <c r="E34" i="53"/>
  <c r="H34" i="53"/>
  <c r="K34" i="53"/>
  <c r="L34" i="53"/>
  <c r="L40" i="53"/>
  <c r="K40" i="53"/>
  <c r="H40" i="53"/>
  <c r="E40" i="53"/>
  <c r="L39" i="53"/>
  <c r="K39" i="53"/>
  <c r="H39" i="53"/>
  <c r="E39" i="53"/>
  <c r="L38" i="53"/>
  <c r="K38" i="53"/>
  <c r="H38" i="53"/>
  <c r="E38" i="53"/>
  <c r="L37" i="53"/>
  <c r="K37" i="53"/>
  <c r="H37" i="53"/>
  <c r="E37" i="53"/>
  <c r="L25" i="53"/>
  <c r="E25" i="53"/>
  <c r="L24" i="53"/>
  <c r="K24" i="53"/>
  <c r="H24" i="53"/>
  <c r="E24" i="53"/>
  <c r="L23" i="53"/>
  <c r="K23" i="53"/>
  <c r="H23" i="53"/>
  <c r="E23" i="53"/>
  <c r="L22" i="53"/>
  <c r="K22" i="53"/>
  <c r="H22" i="53"/>
  <c r="E22" i="53"/>
  <c r="L21" i="53"/>
  <c r="E21" i="53"/>
  <c r="L20" i="53"/>
  <c r="K20" i="53"/>
  <c r="H20" i="53"/>
  <c r="E20" i="53"/>
  <c r="L19" i="53"/>
  <c r="E19" i="53"/>
  <c r="L37" i="60" l="1"/>
  <c r="L52" i="61"/>
  <c r="L81" i="61"/>
  <c r="C80" i="61"/>
  <c r="L80" i="61" s="1"/>
  <c r="E91" i="59"/>
  <c r="I91" i="59" s="1"/>
  <c r="E97" i="59"/>
  <c r="E96" i="59" s="1"/>
  <c r="I92" i="59"/>
  <c r="N99" i="59"/>
  <c r="K96" i="59"/>
  <c r="K97" i="59"/>
  <c r="L70" i="59"/>
  <c r="L92" i="59" s="1"/>
  <c r="J69" i="59"/>
  <c r="J92" i="59"/>
  <c r="E13" i="59"/>
  <c r="I56" i="59"/>
  <c r="G10" i="59"/>
  <c r="N59" i="59"/>
  <c r="I70" i="59"/>
  <c r="F13" i="59"/>
  <c r="M10" i="59"/>
  <c r="M13" i="59" s="1"/>
  <c r="G11" i="59"/>
  <c r="G62" i="59" s="1"/>
  <c r="G98" i="59" s="1"/>
  <c r="I45" i="59"/>
  <c r="H63" i="59"/>
  <c r="H99" i="59" s="1"/>
  <c r="I99" i="59" s="1"/>
  <c r="J62" i="59"/>
  <c r="J98" i="59" s="1"/>
  <c r="N98" i="59" s="1"/>
  <c r="N63" i="59"/>
  <c r="N45" i="59"/>
  <c r="N11" i="59"/>
  <c r="I55" i="59"/>
  <c r="H13" i="59"/>
  <c r="H64" i="59" s="1"/>
  <c r="J13" i="59"/>
  <c r="M55" i="59"/>
  <c r="N55" i="59" s="1"/>
  <c r="N18" i="59"/>
  <c r="I69" i="59"/>
  <c r="N70" i="59"/>
  <c r="H43" i="59"/>
  <c r="I43" i="59" s="1"/>
  <c r="H62" i="59"/>
  <c r="H98" i="59" s="1"/>
  <c r="I98" i="59" s="1"/>
  <c r="F62" i="59"/>
  <c r="F98" i="59" s="1"/>
  <c r="F63" i="59"/>
  <c r="F99" i="59" s="1"/>
  <c r="F61" i="59"/>
  <c r="F97" i="59" s="1"/>
  <c r="I10" i="59"/>
  <c r="I11" i="59"/>
  <c r="G43" i="59"/>
  <c r="G69" i="59"/>
  <c r="D43" i="59"/>
  <c r="D13" i="59"/>
  <c r="G54" i="59"/>
  <c r="L50" i="59"/>
  <c r="D27" i="59"/>
  <c r="D45" i="59"/>
  <c r="D37" i="59"/>
  <c r="C46" i="59"/>
  <c r="D46" i="59" s="1"/>
  <c r="D29" i="59"/>
  <c r="D31" i="59"/>
  <c r="D33" i="59"/>
  <c r="J46" i="59"/>
  <c r="N46" i="59" s="1"/>
  <c r="G50" i="59"/>
  <c r="D71" i="59"/>
  <c r="D69" i="59" s="1"/>
  <c r="K46" i="59"/>
  <c r="K64" i="59" s="1"/>
  <c r="D22" i="59"/>
  <c r="L45" i="59"/>
  <c r="L63" i="59" s="1"/>
  <c r="L99" i="59" s="1"/>
  <c r="L54" i="59"/>
  <c r="D34" i="59"/>
  <c r="D38" i="59"/>
  <c r="D47" i="59"/>
  <c r="D55" i="59"/>
  <c r="D62" i="59"/>
  <c r="L43" i="59"/>
  <c r="F46" i="59"/>
  <c r="G46" i="59" s="1"/>
  <c r="D51" i="59"/>
  <c r="D54" i="59" s="1"/>
  <c r="D98" i="59"/>
  <c r="L10" i="59"/>
  <c r="D26" i="59"/>
  <c r="D40" i="59"/>
  <c r="L44" i="59"/>
  <c r="L62" i="59" s="1"/>
  <c r="L98" i="59" s="1"/>
  <c r="D49" i="59"/>
  <c r="E61" i="59"/>
  <c r="D28" i="59"/>
  <c r="K15" i="60" l="1"/>
  <c r="J91" i="59"/>
  <c r="N91" i="59" s="1"/>
  <c r="J97" i="59"/>
  <c r="J96" i="59" s="1"/>
  <c r="N92" i="59"/>
  <c r="L91" i="59"/>
  <c r="F96" i="59"/>
  <c r="N62" i="59"/>
  <c r="N10" i="59"/>
  <c r="J64" i="59"/>
  <c r="G13" i="59"/>
  <c r="G64" i="59" s="1"/>
  <c r="L69" i="59"/>
  <c r="I62" i="59"/>
  <c r="M61" i="59"/>
  <c r="M97" i="59" s="1"/>
  <c r="L13" i="59"/>
  <c r="L61" i="59"/>
  <c r="N69" i="59"/>
  <c r="I63" i="59"/>
  <c r="H61" i="59"/>
  <c r="H97" i="59" s="1"/>
  <c r="M64" i="59"/>
  <c r="N13" i="59"/>
  <c r="E64" i="59"/>
  <c r="I64" i="59" s="1"/>
  <c r="F64" i="59"/>
  <c r="G61" i="59"/>
  <c r="G97" i="59" s="1"/>
  <c r="G96" i="59" s="1"/>
  <c r="I13" i="59"/>
  <c r="L46" i="59"/>
  <c r="D50" i="59"/>
  <c r="D99" i="59"/>
  <c r="H96" i="59" l="1"/>
  <c r="I96" i="59" s="1"/>
  <c r="I97" i="59"/>
  <c r="N97" i="59"/>
  <c r="L97" i="59"/>
  <c r="L96" i="59" s="1"/>
  <c r="N61" i="59"/>
  <c r="M96" i="59"/>
  <c r="I61" i="59"/>
  <c r="L64" i="59"/>
  <c r="N64" i="59"/>
  <c r="N96" i="59" l="1"/>
  <c r="E75" i="53" l="1"/>
  <c r="K75" i="53"/>
  <c r="L75" i="53"/>
  <c r="E90" i="53"/>
  <c r="H90" i="53"/>
  <c r="K90" i="53"/>
  <c r="L90" i="53"/>
  <c r="L89" i="53"/>
  <c r="K89" i="53"/>
  <c r="H89" i="53"/>
  <c r="E89" i="53"/>
  <c r="E79" i="53"/>
  <c r="L79" i="53"/>
  <c r="L58" i="40"/>
  <c r="E61" i="40"/>
  <c r="F61" i="40"/>
  <c r="G61" i="40"/>
  <c r="H61" i="40"/>
  <c r="I61" i="40"/>
  <c r="J61" i="40"/>
  <c r="K61" i="40"/>
  <c r="D46" i="40"/>
  <c r="E46" i="40"/>
  <c r="F46" i="40"/>
  <c r="G46" i="40"/>
  <c r="H46" i="40"/>
  <c r="I46" i="40"/>
  <c r="J46" i="40"/>
  <c r="K46" i="40"/>
  <c r="M44" i="40"/>
  <c r="L59" i="40"/>
  <c r="C20" i="40"/>
  <c r="C21" i="40"/>
  <c r="C22" i="40"/>
  <c r="L29" i="40"/>
  <c r="L42" i="40"/>
  <c r="L44" i="40"/>
  <c r="L45" i="40"/>
  <c r="L47" i="40"/>
  <c r="M45" i="40"/>
  <c r="H42" i="40"/>
  <c r="K42" i="40"/>
  <c r="E76" i="53"/>
  <c r="E73" i="53"/>
  <c r="E74" i="53"/>
  <c r="E60" i="53"/>
  <c r="E56" i="53"/>
  <c r="E58" i="53"/>
  <c r="E59" i="53"/>
  <c r="E54" i="53"/>
  <c r="E49" i="53"/>
  <c r="E50" i="53"/>
  <c r="E53" i="53"/>
  <c r="E43" i="53"/>
  <c r="D96" i="53"/>
  <c r="D46" i="53"/>
  <c r="D45" i="53"/>
  <c r="D52" i="53"/>
  <c r="E52" i="53" s="1"/>
  <c r="D48" i="53"/>
  <c r="E48" i="53" s="1"/>
  <c r="E41" i="53"/>
  <c r="E88" i="53"/>
  <c r="E87" i="53"/>
  <c r="D36" i="53"/>
  <c r="D11" i="53" s="1"/>
  <c r="E35" i="53"/>
  <c r="E84" i="53"/>
  <c r="E83" i="53"/>
  <c r="E86" i="53"/>
  <c r="E85" i="53"/>
  <c r="E29" i="53"/>
  <c r="E28" i="53"/>
  <c r="E78" i="53"/>
  <c r="E77" i="53"/>
  <c r="E82" i="53"/>
  <c r="E81" i="53"/>
  <c r="E80" i="53"/>
  <c r="D26" i="53"/>
  <c r="E26" i="53" s="1"/>
  <c r="D27" i="53"/>
  <c r="E27" i="53" s="1"/>
  <c r="G93" i="53"/>
  <c r="J93" i="53"/>
  <c r="F78" i="40" l="1"/>
  <c r="C56" i="40"/>
  <c r="D61" i="40"/>
  <c r="C74" i="59"/>
  <c r="L60" i="40"/>
  <c r="E36" i="53"/>
  <c r="D71" i="53"/>
  <c r="L61" i="40"/>
  <c r="E42" i="40"/>
  <c r="E45" i="53"/>
  <c r="D14" i="53" l="1"/>
  <c r="P14" i="53" s="1"/>
  <c r="D97" i="59" l="1"/>
  <c r="D95" i="53"/>
  <c r="D57" i="53"/>
  <c r="D57" i="40"/>
  <c r="G57" i="40"/>
  <c r="H57" i="40"/>
  <c r="K57" i="40" l="1"/>
  <c r="G76" i="40"/>
  <c r="D56" i="40"/>
  <c r="D76" i="40"/>
  <c r="D96" i="59"/>
  <c r="E57" i="53"/>
  <c r="L43" i="40"/>
  <c r="L57" i="40"/>
  <c r="I78" i="40" l="1"/>
  <c r="G78" i="40"/>
  <c r="D78" i="40"/>
  <c r="L76" i="40"/>
  <c r="K56" i="40"/>
  <c r="L56" i="40"/>
  <c r="L74" i="53"/>
  <c r="K74" i="53"/>
  <c r="H74" i="53"/>
  <c r="L73" i="53"/>
  <c r="K73" i="53"/>
  <c r="H73" i="53"/>
  <c r="K72" i="53"/>
  <c r="H72" i="53"/>
  <c r="I71" i="53"/>
  <c r="K71" i="53" s="1"/>
  <c r="F71" i="53"/>
  <c r="H71" i="53" s="1"/>
  <c r="L56" i="53"/>
  <c r="K56" i="53"/>
  <c r="H56" i="53"/>
  <c r="J55" i="53"/>
  <c r="I55" i="53"/>
  <c r="G55" i="53"/>
  <c r="F55" i="53"/>
  <c r="D55" i="53"/>
  <c r="C55" i="53"/>
  <c r="L54" i="53"/>
  <c r="K54" i="53"/>
  <c r="L53" i="53"/>
  <c r="K53" i="53"/>
  <c r="H53" i="53"/>
  <c r="L52" i="53"/>
  <c r="K52" i="53"/>
  <c r="H52" i="53"/>
  <c r="J51" i="53"/>
  <c r="I51" i="53"/>
  <c r="G51" i="53"/>
  <c r="F51" i="53"/>
  <c r="D51" i="53"/>
  <c r="C51" i="53"/>
  <c r="L50" i="53"/>
  <c r="K50" i="53"/>
  <c r="H50" i="53"/>
  <c r="L49" i="53"/>
  <c r="K49" i="53"/>
  <c r="H49" i="53"/>
  <c r="L48" i="53"/>
  <c r="K48" i="53"/>
  <c r="H48" i="53"/>
  <c r="J46" i="53"/>
  <c r="I46" i="53"/>
  <c r="I64" i="53" s="1"/>
  <c r="G46" i="53"/>
  <c r="F46" i="53"/>
  <c r="F64" i="53" s="1"/>
  <c r="J45" i="53"/>
  <c r="I45" i="53"/>
  <c r="G45" i="53"/>
  <c r="F45" i="53"/>
  <c r="J44" i="53"/>
  <c r="I44" i="53"/>
  <c r="G44" i="53"/>
  <c r="F44" i="53"/>
  <c r="D44" i="53"/>
  <c r="C44" i="53"/>
  <c r="L41" i="53"/>
  <c r="K41" i="53"/>
  <c r="H41" i="53"/>
  <c r="L88" i="53"/>
  <c r="K88" i="53"/>
  <c r="H88" i="53"/>
  <c r="L87" i="53"/>
  <c r="K87" i="53"/>
  <c r="H87" i="53"/>
  <c r="L36" i="53"/>
  <c r="K36" i="53"/>
  <c r="H36" i="53"/>
  <c r="L35" i="53"/>
  <c r="K35" i="53"/>
  <c r="H35" i="53"/>
  <c r="L84" i="53"/>
  <c r="K84" i="53"/>
  <c r="H84" i="53"/>
  <c r="L83" i="53"/>
  <c r="K83" i="53"/>
  <c r="H83" i="53"/>
  <c r="L86" i="53"/>
  <c r="K86" i="53"/>
  <c r="H86" i="53"/>
  <c r="L85" i="53"/>
  <c r="K85" i="53"/>
  <c r="H85" i="53"/>
  <c r="L29" i="53"/>
  <c r="L28" i="53"/>
  <c r="K28" i="53"/>
  <c r="H28" i="53"/>
  <c r="L27" i="53"/>
  <c r="K27" i="53"/>
  <c r="H27" i="53"/>
  <c r="L26" i="53"/>
  <c r="K26" i="53"/>
  <c r="H26" i="53"/>
  <c r="L78" i="53"/>
  <c r="K78" i="53"/>
  <c r="H78" i="53"/>
  <c r="L77" i="53"/>
  <c r="K77" i="53"/>
  <c r="H77" i="53"/>
  <c r="L82" i="53"/>
  <c r="K82" i="53"/>
  <c r="H82" i="53"/>
  <c r="L81" i="53"/>
  <c r="L80" i="53"/>
  <c r="K80" i="53"/>
  <c r="H80" i="53"/>
  <c r="L18" i="53"/>
  <c r="L17" i="53"/>
  <c r="I16" i="53"/>
  <c r="F16" i="53"/>
  <c r="C16" i="53"/>
  <c r="J14" i="53"/>
  <c r="G14" i="53"/>
  <c r="L13" i="53"/>
  <c r="K13" i="53"/>
  <c r="H13" i="53"/>
  <c r="E13" i="53"/>
  <c r="I12" i="53"/>
  <c r="F12" i="53"/>
  <c r="I11" i="53"/>
  <c r="K11" i="53" s="1"/>
  <c r="F11" i="53"/>
  <c r="E11" i="53"/>
  <c r="L78" i="40" l="1"/>
  <c r="E72" i="53"/>
  <c r="E71" i="53" s="1"/>
  <c r="C91" i="53"/>
  <c r="E51" i="53"/>
  <c r="E55" i="53"/>
  <c r="E64" i="53"/>
  <c r="E46" i="53"/>
  <c r="E12" i="53"/>
  <c r="E44" i="53"/>
  <c r="D47" i="53"/>
  <c r="D62" i="53"/>
  <c r="I63" i="53"/>
  <c r="I95" i="53" s="1"/>
  <c r="K95" i="53" s="1"/>
  <c r="F62" i="53"/>
  <c r="H62" i="53" s="1"/>
  <c r="L72" i="53"/>
  <c r="L71" i="53" s="1"/>
  <c r="K45" i="53"/>
  <c r="C47" i="53"/>
  <c r="K44" i="53"/>
  <c r="F14" i="53"/>
  <c r="H14" i="53" s="1"/>
  <c r="G47" i="53"/>
  <c r="H12" i="53"/>
  <c r="F47" i="53"/>
  <c r="H55" i="53"/>
  <c r="J47" i="53"/>
  <c r="K51" i="53"/>
  <c r="H11" i="53"/>
  <c r="F63" i="53"/>
  <c r="F95" i="53" s="1"/>
  <c r="H95" i="53" s="1"/>
  <c r="H46" i="53"/>
  <c r="K55" i="53"/>
  <c r="L44" i="53"/>
  <c r="K12" i="53"/>
  <c r="H51" i="53"/>
  <c r="F91" i="53"/>
  <c r="F92" i="53" s="1"/>
  <c r="I91" i="53"/>
  <c r="K64" i="53"/>
  <c r="I96" i="53"/>
  <c r="K96" i="53" s="1"/>
  <c r="C96" i="53"/>
  <c r="E96" i="53" s="1"/>
  <c r="L64" i="53"/>
  <c r="H64" i="53"/>
  <c r="F96" i="53"/>
  <c r="H96" i="53" s="1"/>
  <c r="L45" i="53"/>
  <c r="H44" i="53"/>
  <c r="L46" i="53"/>
  <c r="L12" i="53"/>
  <c r="L11" i="53"/>
  <c r="I62" i="53"/>
  <c r="K46" i="53"/>
  <c r="I14" i="53"/>
  <c r="H45" i="53"/>
  <c r="I47" i="53"/>
  <c r="K63" i="53" l="1"/>
  <c r="D94" i="53"/>
  <c r="C94" i="53"/>
  <c r="E47" i="53"/>
  <c r="E95" i="53"/>
  <c r="C92" i="53"/>
  <c r="E92" i="53" s="1"/>
  <c r="E91" i="53"/>
  <c r="D65" i="53"/>
  <c r="E62" i="53"/>
  <c r="H92" i="53"/>
  <c r="F65" i="53"/>
  <c r="H65" i="53" s="1"/>
  <c r="K47" i="53"/>
  <c r="H63" i="53"/>
  <c r="H47" i="53"/>
  <c r="K91" i="53"/>
  <c r="I92" i="53"/>
  <c r="H91" i="53"/>
  <c r="F94" i="53"/>
  <c r="H94" i="53" s="1"/>
  <c r="L91" i="53"/>
  <c r="L92" i="53" s="1"/>
  <c r="L96" i="53"/>
  <c r="L47" i="53"/>
  <c r="I94" i="53"/>
  <c r="K94" i="53" s="1"/>
  <c r="K62" i="53"/>
  <c r="L62" i="53"/>
  <c r="L14" i="53"/>
  <c r="K14" i="53"/>
  <c r="I65" i="53"/>
  <c r="L63" i="53"/>
  <c r="L95" i="53" s="1"/>
  <c r="D67" i="53" l="1"/>
  <c r="E94" i="53"/>
  <c r="D93" i="53"/>
  <c r="E93" i="53" s="1"/>
  <c r="C93" i="53"/>
  <c r="E65" i="53"/>
  <c r="F93" i="53"/>
  <c r="K92" i="53"/>
  <c r="I93" i="53"/>
  <c r="H93" i="53"/>
  <c r="K65" i="53"/>
  <c r="L65" i="53"/>
  <c r="L93" i="53" s="1"/>
  <c r="L94" i="53"/>
  <c r="K93" i="53" l="1"/>
  <c r="K58" i="40" l="1"/>
  <c r="K60" i="40"/>
  <c r="H59" i="40"/>
  <c r="H58" i="40"/>
  <c r="H76" i="40" s="1"/>
  <c r="K39" i="40"/>
  <c r="K40" i="40"/>
  <c r="K38" i="40"/>
  <c r="D41" i="40"/>
  <c r="F41" i="40"/>
  <c r="G41" i="40"/>
  <c r="I41" i="40"/>
  <c r="J41" i="40"/>
  <c r="D37" i="40"/>
  <c r="F37" i="40"/>
  <c r="G37" i="40"/>
  <c r="I37" i="40"/>
  <c r="J37" i="40"/>
  <c r="J30" i="40"/>
  <c r="J31" i="40"/>
  <c r="J32" i="40"/>
  <c r="I32" i="40"/>
  <c r="I51" i="40" s="1"/>
  <c r="I83" i="40" s="1"/>
  <c r="I31" i="40"/>
  <c r="I50" i="40" s="1"/>
  <c r="I30" i="40"/>
  <c r="I49" i="40" s="1"/>
  <c r="I81" i="40" s="1"/>
  <c r="G30" i="40"/>
  <c r="G49" i="40" s="1"/>
  <c r="G81" i="40" s="1"/>
  <c r="G80" i="40" s="1"/>
  <c r="G31" i="40"/>
  <c r="G50" i="40" s="1"/>
  <c r="G82" i="40" s="1"/>
  <c r="G32" i="40"/>
  <c r="G51" i="40" s="1"/>
  <c r="G83" i="40" s="1"/>
  <c r="D30" i="40"/>
  <c r="D49" i="40" s="1"/>
  <c r="D81" i="40" s="1"/>
  <c r="D31" i="40"/>
  <c r="D50" i="40" s="1"/>
  <c r="D82" i="40" s="1"/>
  <c r="D32" i="40"/>
  <c r="D51" i="40" s="1"/>
  <c r="D83" i="40" s="1"/>
  <c r="J18" i="40"/>
  <c r="K17" i="40"/>
  <c r="I80" i="40" l="1"/>
  <c r="D80" i="40"/>
  <c r="H78" i="40"/>
  <c r="D52" i="40"/>
  <c r="G52" i="40"/>
  <c r="I52" i="40"/>
  <c r="L41" i="40"/>
  <c r="K32" i="40"/>
  <c r="L37" i="40"/>
  <c r="G33" i="40"/>
  <c r="D33" i="40"/>
  <c r="E30" i="40"/>
  <c r="K31" i="40"/>
  <c r="I33" i="40"/>
  <c r="J33" i="40"/>
  <c r="K30" i="40"/>
  <c r="K28" i="40"/>
  <c r="H28" i="40"/>
  <c r="E28" i="40"/>
  <c r="K16" i="40"/>
  <c r="E59" i="40"/>
  <c r="E57" i="40" s="1"/>
  <c r="K59" i="40"/>
  <c r="K27" i="40"/>
  <c r="H27" i="40"/>
  <c r="K26" i="40"/>
  <c r="H26" i="40"/>
  <c r="E26" i="40"/>
  <c r="K25" i="40"/>
  <c r="H25" i="40"/>
  <c r="E25" i="40"/>
  <c r="H32" i="40"/>
  <c r="H51" i="40" s="1"/>
  <c r="H83" i="40" s="1"/>
  <c r="H31" i="40"/>
  <c r="F30" i="40"/>
  <c r="F49" i="40" s="1"/>
  <c r="E32" i="40"/>
  <c r="E51" i="40" s="1"/>
  <c r="E83" i="40" s="1"/>
  <c r="H38" i="40"/>
  <c r="H39" i="40"/>
  <c r="F52" i="40" l="1"/>
  <c r="K33" i="40"/>
  <c r="H41" i="40"/>
  <c r="L30" i="40"/>
  <c r="H30" i="40"/>
  <c r="K49" i="40"/>
  <c r="K15" i="40"/>
  <c r="E33" i="40"/>
  <c r="E31" i="40"/>
  <c r="K41" i="40"/>
  <c r="L17" i="40"/>
  <c r="L15" i="40"/>
  <c r="L16" i="40"/>
  <c r="H35" i="40"/>
  <c r="H36" i="40"/>
  <c r="H34" i="40"/>
  <c r="E35" i="40"/>
  <c r="E36" i="40"/>
  <c r="E34" i="40"/>
  <c r="K24" i="40"/>
  <c r="K23" i="40"/>
  <c r="H24" i="40"/>
  <c r="H16" i="40" s="1"/>
  <c r="H50" i="40" s="1"/>
  <c r="H82" i="40" s="1"/>
  <c r="H23" i="40"/>
  <c r="H15" i="40" s="1"/>
  <c r="E24" i="40"/>
  <c r="E16" i="40" s="1"/>
  <c r="E50" i="40" s="1"/>
  <c r="E82" i="40" s="1"/>
  <c r="E23" i="40"/>
  <c r="E15" i="40" s="1"/>
  <c r="E49" i="40" s="1"/>
  <c r="E39" i="40"/>
  <c r="E38" i="40"/>
  <c r="K35" i="40"/>
  <c r="K36" i="40"/>
  <c r="K34" i="40"/>
  <c r="E58" i="40"/>
  <c r="E56" i="40" s="1"/>
  <c r="H49" i="40" l="1"/>
  <c r="H81" i="40" s="1"/>
  <c r="H80" i="40" s="1"/>
  <c r="E52" i="40"/>
  <c r="E76" i="40"/>
  <c r="E81" i="40" s="1"/>
  <c r="E80" i="40" s="1"/>
  <c r="L49" i="40"/>
  <c r="E41" i="40"/>
  <c r="H37" i="40"/>
  <c r="K37" i="40"/>
  <c r="E37" i="40"/>
  <c r="F33" i="40"/>
  <c r="H33" i="40" s="1"/>
  <c r="E78" i="40" l="1"/>
  <c r="H52" i="40"/>
  <c r="L38" i="40"/>
  <c r="L39" i="40"/>
  <c r="L40" i="40"/>
  <c r="L34" i="40"/>
  <c r="L35" i="40"/>
  <c r="L36" i="40"/>
  <c r="L31" i="40"/>
  <c r="L32" i="40"/>
  <c r="L28" i="40"/>
  <c r="L27" i="40"/>
  <c r="L26" i="40"/>
  <c r="L25" i="40"/>
  <c r="L24" i="40"/>
  <c r="L23" i="40"/>
  <c r="L21" i="40"/>
  <c r="L22" i="40"/>
  <c r="F20" i="40" l="1"/>
  <c r="I20" i="40"/>
  <c r="L50" i="40" l="1"/>
  <c r="L51" i="40" l="1"/>
  <c r="K82" i="40"/>
  <c r="K50" i="40"/>
  <c r="K83" i="40"/>
  <c r="K51" i="40"/>
  <c r="K18" i="40"/>
  <c r="K81" i="40"/>
  <c r="L33" i="40" l="1"/>
  <c r="L18" i="40"/>
  <c r="K52" i="40" l="1"/>
  <c r="L52" i="40"/>
  <c r="K80" i="40"/>
</calcChain>
</file>

<file path=xl/comments1.xml><?xml version="1.0" encoding="utf-8"?>
<comments xmlns="http://schemas.openxmlformats.org/spreadsheetml/2006/main">
  <authors>
    <author>Автор</author>
  </authors>
  <commentList>
    <comment ref="M62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<sst xmlns="http://schemas.openxmlformats.org/spreadsheetml/2006/main" count="703" uniqueCount="142">
  <si>
    <t>Перечень основных мероприятий муниципальной программы Златоустовского городского округа «Развитие физической культуры и спорта в Златоустовском городском округе»</t>
  </si>
  <si>
    <t>№ п/п</t>
  </si>
  <si>
    <t>Наименование мероприятия</t>
  </si>
  <si>
    <t>Финансовые затраты всего</t>
  </si>
  <si>
    <t>источник финансирования</t>
  </si>
  <si>
    <t>Ожидаемый результат</t>
  </si>
  <si>
    <t>Подпрограмма: "Златоустовский городской округ - территория здорового образа жизни"</t>
  </si>
  <si>
    <t>Бюджет Златоустовского городского округа (далее - бюджет ЗГО)</t>
  </si>
  <si>
    <t>Областной бюджет</t>
  </si>
  <si>
    <t>Федеральный бюджет</t>
  </si>
  <si>
    <t>в том числе:</t>
  </si>
  <si>
    <t>1.1</t>
  </si>
  <si>
    <t>Бюджет ЗГО</t>
  </si>
  <si>
    <t>1.2</t>
  </si>
  <si>
    <t>1.3</t>
  </si>
  <si>
    <t>1.4</t>
  </si>
  <si>
    <t>1.5</t>
  </si>
  <si>
    <t>1.6</t>
  </si>
  <si>
    <t>1.7</t>
  </si>
  <si>
    <t>1.8</t>
  </si>
  <si>
    <t>Бюджет ЗГО:</t>
  </si>
  <si>
    <t>Областной бюджет:</t>
  </si>
  <si>
    <t>Итого по подпрограмме:</t>
  </si>
  <si>
    <t>Подпрограмма: "Развитие и содержание учреждений в области спорта"</t>
  </si>
  <si>
    <t>Всего по программе:</t>
  </si>
  <si>
    <t>Федеральный бюджет:</t>
  </si>
  <si>
    <t xml:space="preserve">    ПРИЛОЖЕНИЕ  1                                                                                                                                            к постановлению Администрации Златоустовского городского округа от______ №_______</t>
  </si>
  <si>
    <t>1.9</t>
  </si>
  <si>
    <t xml:space="preserve">содержание, развитие и поддержку ведущих команд (клубов) по игровым и техническим видам спорта, участвующих в чемпионатах и первенствах Челябинской области и России </t>
  </si>
  <si>
    <t>1.10</t>
  </si>
  <si>
    <t>1.11</t>
  </si>
  <si>
    <t>Основное мероприятие "Организация и проведение физкультурных и массовых мероприятий, обеспечение спортивных сборных команд ЗГО"</t>
  </si>
  <si>
    <t>Основное мероприятие "Региональный проект "Создание для всех категорий и групп населения условий для занятий физической культурой и спортом, массовым спортом, в том числе повышение уровня обеспеченности населения объектами спорта и подготовка спортивного резерва"</t>
  </si>
  <si>
    <t>1.12</t>
  </si>
  <si>
    <t xml:space="preserve">Основное мероприятие "Организация деятельности учреждений в сфере физической культуры и спорта"   в том числе:             </t>
  </si>
  <si>
    <t xml:space="preserve">расходы на ремонт и противопожарные мероприятия </t>
  </si>
  <si>
    <t>Финансовое обеспечение выполнения функций органов местного самоуправления и учреждений</t>
  </si>
  <si>
    <t>итого Основное мероприятие "Организация и проведение физкультурных и массовых мероприятий, обеспечение спортивных сборных команд ЗГО"</t>
  </si>
  <si>
    <t>итого Основное мероприятие "Региональный проект "Создание для всех категорий и групп населения условий для занятий физической культурой и спортом, массовым спортом, в том числе повышение уровня обеспеченности населения объектами спорта и подготовка спортивного резерва"</t>
  </si>
  <si>
    <t xml:space="preserve">строительство, ремонт, реконструкцию и оснащение спортивных объектов, универсальных спортивных площадок, лыжероллерных трасс и "троп здоровья" в местах массового отдыха населения </t>
  </si>
  <si>
    <t>1.13</t>
  </si>
  <si>
    <t>Субсидия на подготовку и участие в соревнованиях, включенных в единый областной календарный план (2905)</t>
  </si>
  <si>
    <t>Субсидия на приобретение спортивного инвентаря и оборудования для физкультурно-спортивных организаций (2912)</t>
  </si>
  <si>
    <t>Финансовое обеспечение выполнения функций органов местного самоуправления</t>
  </si>
  <si>
    <t>Субсидия на заливку и содержание катков (2910)</t>
  </si>
  <si>
    <t>Субсидия на проведение муниципальных официальных физкультурных и спортивных мероприятий   ( 2904)</t>
  </si>
  <si>
    <t>ПРИЛОЖЕНИЕ 1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</si>
  <si>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 2914</t>
  </si>
  <si>
    <t>2.1</t>
  </si>
  <si>
    <t>тыс. руб.</t>
  </si>
  <si>
    <t xml:space="preserve">Удовлетворённость населения созданными условиями для занятий физической культурой и спортом на территории Златоустовского городского округа -70%
</t>
  </si>
  <si>
    <t xml:space="preserve">Задача: Создание условий для оказания услуг физической культуры и спорта.
</t>
  </si>
  <si>
    <t xml:space="preserve">Основное мероприятие "Управление в сфере установления функций органов местного самоуправления" </t>
  </si>
  <si>
    <t xml:space="preserve">Цель:Развитие физического воспитания населения, популяризация спорта и приобщение жителей Златоустовского городского округа к регулярным занятиям физической культурой и спортом. </t>
  </si>
  <si>
    <t xml:space="preserve">Задачи:                                                                                                                                                                                                                                                               1) Повышение интереса различных категорий жителей Златоустовского городского округа к занятиям физической культурой и спортом.
2) Достижение воспитанниками спортивных школ высоких спортивных результатов на соревнованиях различного уровня.
3) Развитие инфраструктуры физической культуры и спорта Златоустовского городского округа.
</t>
  </si>
  <si>
    <t>4.1</t>
  </si>
  <si>
    <t>4.2</t>
  </si>
  <si>
    <t>Цель: Создание условий, обеспечивающих возможность для граждан Златоустовского городского округа вести здоровый образ жизни, систематически заниматься физической культурой и спортом</t>
  </si>
  <si>
    <t>4.3</t>
  </si>
  <si>
    <t>Единовременная социальная выплата тренерам муниципальных учреждений физической культуры и спорта, расположенных на территории Златоустовского городского округа</t>
  </si>
  <si>
    <t>Государственная поддержка организаций, входящих в систему спортивной подготовки</t>
  </si>
  <si>
    <t>итого Государственная поддержка организаций, входящих в систему спортивной подготовки</t>
  </si>
  <si>
    <t>2.2</t>
  </si>
  <si>
    <t xml:space="preserve">Областной бюджет  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</si>
  <si>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«спортивная школа», использующих в своем наименовании слово «олимпийский» или образованные на его основе слова или словосочетания, в нормативное состояние (2920)</t>
  </si>
  <si>
    <t>Оплата услуг специалистов по организации обучения детей плаванию по программе «Плавание для всех» (2906)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</si>
  <si>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 (2913)</t>
  </si>
  <si>
    <t>Повышение квалификации тренеров-преподавателей (тренеров) муниципальных учреждений, реализующих программы спортивной подготовки и дополнительные образовательные программы спортивной подготовки (2922)</t>
  </si>
  <si>
    <t>Субсидия на оплату расходов арендуемых спортивных объектов(2923)</t>
  </si>
  <si>
    <t>4.4</t>
  </si>
  <si>
    <t>итого Приобретение спортивного оборудования и инвентаря для приведения организаций дополнительного образования со специальным наименованием «спортивная школа», использующих в своем наименовании слово «олимпийский» или образованные на его основе слова или словосочетания, в нормативное состояние (2920)</t>
  </si>
  <si>
    <t xml:space="preserve"> Финансовая поддержка учреждений спортивной подготовки на этапах спортивной специализации, в том числе на приобретение спортивного инвентаря и оборудования) 2918</t>
  </si>
  <si>
    <t xml:space="preserve">№505-п/адм от 18.11.2022 </t>
  </si>
  <si>
    <t>отклонение</t>
  </si>
  <si>
    <t>2025г.                     №67-ЗГО от 19.12.2022г.</t>
  </si>
  <si>
    <t>2024г.                                 №67-ЗГО от 19.12.2022г.</t>
  </si>
  <si>
    <t>Оплата услуг специалистов по организации физкультурно-оздоровительной и спортивно-массовой работы с населением среднего возраста 2916</t>
  </si>
  <si>
    <t>Оплата услуг специалистов по организации физкультурно-оздоровительной и спортивно-массовой работы с населением старшего возраста 2915</t>
  </si>
  <si>
    <t xml:space="preserve">        к пояснительной записке</t>
  </si>
  <si>
    <t xml:space="preserve"> Финансовая поддержка муниципальных учреждений спортивной подготовки на этапах спортивной специализации, в том числе на приобретение спортивного инвентаря и оборудования) 2918</t>
  </si>
  <si>
    <t>Количество привлеченных тренеров, которым предоставлена единовременная социальная выплата -6 человек.</t>
  </si>
  <si>
    <t>Утверждено</t>
  </si>
  <si>
    <t>постановлением Администрации</t>
  </si>
  <si>
    <t>Златоустовского городского округа</t>
  </si>
  <si>
    <t xml:space="preserve">2023 г.                         </t>
  </si>
  <si>
    <t xml:space="preserve">2024 г.                                 </t>
  </si>
  <si>
    <t xml:space="preserve">2025 г.                     </t>
  </si>
  <si>
    <t>приобретение спортивного инвентаря и оборудования для спортивных школ и физкультурно-спортивных организаций 912</t>
  </si>
  <si>
    <t>ПРИЛОЖЕНИЕ 2</t>
  </si>
  <si>
    <t xml:space="preserve">Задачи:                                                                                                                                                                                                                                                                                                                                            1) Повышение интереса различных категорий жителей Златоустовского городского округа к занятиям физической культурой и спортом.
2) Достижение воспитанниками спортивных школ высоких спортивных результатов на соревнованиях различного уровня.
3) Развитие инфраструктуры физической культуры и спорта Златоустовского городского округа.
</t>
  </si>
  <si>
    <t xml:space="preserve">№17-ЗГО От 03.04.2023 </t>
  </si>
  <si>
    <t>Основное мероприятие "Реализация инициативных проектов"</t>
  </si>
  <si>
    <t>Реализация инициативных проектов («Футбольное поле с трибунами, беговая дорожка. Реконструкция футбольного поля с укладкой искусственного покрытия стадиона «Металлург» (капитальный ремонт поля с укладкой искусственного покрытия, капитальный ремонт секторов за воротами), расположенного по адресу: г. Златоуст, ул. им. Карла Маркса, 28)</t>
  </si>
  <si>
    <t>Субсидия на приобретение основных средств (за исключением спортивного инвентаря и оборудования для физкультурно-спортивных организаций) (2907)</t>
  </si>
  <si>
    <t>4.5</t>
  </si>
  <si>
    <t>Субсидия на проведение мероприятий по информационно-просветительской работе, в том числе в информационно- телекоммуникационных сетях</t>
  </si>
  <si>
    <t>1.14</t>
  </si>
  <si>
    <t xml:space="preserve"> приобретение спортивного инвентаря и оборудования для физкультурно-спортивных организаций (2912)</t>
  </si>
  <si>
    <t>МАУДО СШОР №8</t>
  </si>
  <si>
    <t>Реконструкция лыжного стадиона им. С. И.Ишмуратовой со строительством биатлонного стрельбища по адресу: Челябинская область, г. Златоуст, квартал № 152 Златоустовского участкового лесничества ОГУ " Миасское лесничество"</t>
  </si>
  <si>
    <t>МАУДО СШОР №1</t>
  </si>
  <si>
    <t>Пояснеие</t>
  </si>
  <si>
    <t>1.15</t>
  </si>
  <si>
    <t>1.16</t>
  </si>
  <si>
    <t>бюджет ЗГО</t>
  </si>
  <si>
    <t>Основное мероприятие "Строительство, реконструкция спортивных объектов"</t>
  </si>
  <si>
    <t>тыс. рублей</t>
  </si>
  <si>
    <t xml:space="preserve">№31-ЗГО От 03.07.2023 </t>
  </si>
  <si>
    <t>3 шк водогагреватель-30,4 тыс. руб., 1 шк дотация- 5360тыс. руб, 5 шк депутатские- 68 тыс. руб., 7 шк скдейский домик-1 750,0 тыс. руб, 1 шк -47,0 тыс. руб. устранение замечаний санпин</t>
  </si>
  <si>
    <t xml:space="preserve">7 шк участие в соревнованиях </t>
  </si>
  <si>
    <t>Субсидия на проведение мероприятий по информационно-просветительской работе, в том числе в информационно- телекоммуникационных сетях (2919)</t>
  </si>
  <si>
    <t>4.6</t>
  </si>
  <si>
    <t>4.7</t>
  </si>
  <si>
    <t>4.8</t>
  </si>
  <si>
    <t>4.9</t>
  </si>
  <si>
    <t>4.10</t>
  </si>
  <si>
    <t>4.11</t>
  </si>
  <si>
    <t>4.12</t>
  </si>
  <si>
    <t>МАУДО  СШ №7</t>
  </si>
  <si>
    <t xml:space="preserve">ПРИЛОЖЕНИЕ 2  к пояснительной </t>
  </si>
  <si>
    <t>№17-ЗГО От 03.04.2024</t>
  </si>
  <si>
    <t>№31-ЗГО От 03.07.2024</t>
  </si>
  <si>
    <t xml:space="preserve">Бюджет ЗГО  </t>
  </si>
  <si>
    <t>Всего по подпрограмме программе:</t>
  </si>
  <si>
    <t xml:space="preserve">Федеральный бюджет </t>
  </si>
  <si>
    <t>Бюджнт ЗГО</t>
  </si>
  <si>
    <t xml:space="preserve">Приложение постановление ремонт </t>
  </si>
  <si>
    <t>Доля граждан Златоустовского городского округа, систематически занимающегося физической культурой и спортом, в общей численности населения данной категории Златоустовского городского округа -70%;</t>
  </si>
  <si>
    <t xml:space="preserve"> увеличение доли граждан Златоустовского городского округа, систематически занимающегося физической культурой и спортом, в общей численности населения данной категории Златоустовского городского округа -70%;
</t>
  </si>
  <si>
    <t xml:space="preserve">повышение уровня удовлетворённости населения созданными условиями для занятий физической культурой и спортом на территории Златоустовского городского округа -70%
</t>
  </si>
  <si>
    <t>Перечень основных мероприятий  подпрограммы "Златоустовский городской округ - территория здорового образа жизни"</t>
  </si>
  <si>
    <t>5.1</t>
  </si>
  <si>
    <t>5.2</t>
  </si>
  <si>
    <t>Строительство физкультурно-оздоровительного комплекса с игровым залом по адресу стадион "Булат" г. Златоуст</t>
  </si>
  <si>
    <t>Перечень основных мероприятий муниципальной подпрограммы: "Развитие и содержание учреждений в области спорта"</t>
  </si>
  <si>
    <t xml:space="preserve"> увеличение доли граждан Златоустовского городского округа, систематически занимающегося физической культурой и спортом, в общей численности населения данной категории Златоустовского городского округа -70%;</t>
  </si>
  <si>
    <t>повышение уровня удовлетворённости населения созданными условиями для занятий физической культурой и спортом на территории Златоустовского городского округа -70%</t>
  </si>
  <si>
    <t>ПРИЛОЖЕНИЕ 3</t>
  </si>
  <si>
    <t>Перечень основных мероприятий муниципальной программы Златоустовского городского округа «Развитие физической культуры                                                                 и спорта  в Златоустовском городском округе»</t>
  </si>
  <si>
    <t>Цель:Развитие физического воспитания населения, популяризация спорта и приобщение жителей Златоустовского городского округа к регулярным занятиям физической культурой и спортом</t>
  </si>
  <si>
    <t>Субсидия на оплату расходов арендуемых спортивных объектов (2923)</t>
  </si>
  <si>
    <t>от 26.09.2023 г. № 364-П/АДМ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</si>
</sst>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0"/>
    <numFmt numFmtId="166" formatCode="#,##0.0"/>
    <numFmt numFmtId="167" formatCode="0.0"/>
  </numFmts>
  <fonts count="34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8"/>
      <color indexed="8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sz val="24"/>
      <color indexed="8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  <font>
      <sz val="19"/>
      <color indexed="8"/>
      <name val="Times New Roman"/>
      <family val="1"/>
      <charset val="204"/>
    </font>
    <font>
      <sz val="19"/>
      <color theme="1"/>
      <name val="Calibri"/>
      <family val="2"/>
      <charset val="204"/>
      <scheme val="minor"/>
    </font>
    <font>
      <sz val="19"/>
      <name val="Times New Roman"/>
      <family val="1"/>
      <charset val="204"/>
    </font>
    <font>
      <sz val="19"/>
      <color theme="1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b/>
      <sz val="19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9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2"/>
      <color indexed="8"/>
      <name val="Times New Roman"/>
      <family val="1"/>
      <charset val="204"/>
    </font>
    <font>
      <sz val="22"/>
      <name val="Times New Roman"/>
      <family val="1"/>
      <charset val="204"/>
    </font>
    <font>
      <sz val="24"/>
      <name val="Times New Roman"/>
      <family val="1"/>
      <charset val="204"/>
    </font>
    <font>
      <b/>
      <sz val="24"/>
      <name val="Times New Roman"/>
      <family val="1"/>
      <charset val="204"/>
    </font>
    <font>
      <sz val="26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24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2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6">
    <xf numFmtId="0" fontId="0" fillId="0" borderId="0" xfId="0"/>
    <xf numFmtId="0" fontId="1" fillId="0" borderId="0" xfId="0" applyFont="1"/>
    <xf numFmtId="0" fontId="4" fillId="0" borderId="0" xfId="0" applyFont="1"/>
    <xf numFmtId="164" fontId="0" fillId="0" borderId="0" xfId="0" applyNumberFormat="1"/>
    <xf numFmtId="0" fontId="7" fillId="0" borderId="0" xfId="0" applyFont="1"/>
    <xf numFmtId="0" fontId="5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/>
    <xf numFmtId="4" fontId="0" fillId="0" borderId="0" xfId="0" applyNumberFormat="1"/>
    <xf numFmtId="164" fontId="4" fillId="0" borderId="0" xfId="0" applyNumberFormat="1" applyFont="1"/>
    <xf numFmtId="4" fontId="10" fillId="0" borderId="0" xfId="0" applyNumberFormat="1" applyFont="1"/>
    <xf numFmtId="164" fontId="10" fillId="0" borderId="0" xfId="0" applyNumberFormat="1" applyFont="1"/>
    <xf numFmtId="4" fontId="12" fillId="0" borderId="0" xfId="0" applyNumberFormat="1" applyFont="1"/>
    <xf numFmtId="4" fontId="7" fillId="0" borderId="0" xfId="0" applyNumberFormat="1" applyFont="1"/>
    <xf numFmtId="0" fontId="3" fillId="2" borderId="0" xfId="0" applyFont="1" applyFill="1"/>
    <xf numFmtId="0" fontId="0" fillId="2" borderId="0" xfId="0" applyFill="1"/>
    <xf numFmtId="0" fontId="15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3" fillId="0" borderId="1" xfId="0" applyFont="1" applyBorder="1"/>
    <xf numFmtId="49" fontId="13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165" fontId="13" fillId="0" borderId="1" xfId="0" applyNumberFormat="1" applyFont="1" applyBorder="1"/>
    <xf numFmtId="0" fontId="6" fillId="2" borderId="0" xfId="0" applyFont="1" applyFill="1" applyAlignment="1">
      <alignment vertical="center" wrapText="1"/>
    </xf>
    <xf numFmtId="164" fontId="20" fillId="0" borderId="1" xfId="0" applyNumberFormat="1" applyFont="1" applyBorder="1"/>
    <xf numFmtId="0" fontId="17" fillId="0" borderId="1" xfId="0" applyFont="1" applyBorder="1"/>
    <xf numFmtId="0" fontId="21" fillId="0" borderId="0" xfId="0" applyFont="1"/>
    <xf numFmtId="0" fontId="13" fillId="0" borderId="1" xfId="0" applyFont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2" fillId="0" borderId="0" xfId="0" applyFont="1" applyAlignment="1">
      <alignment horizontal="center"/>
    </xf>
    <xf numFmtId="166" fontId="15" fillId="2" borderId="6" xfId="0" applyNumberFormat="1" applyFont="1" applyFill="1" applyBorder="1" applyAlignment="1">
      <alignment vertical="center"/>
    </xf>
    <xf numFmtId="166" fontId="15" fillId="2" borderId="1" xfId="0" applyNumberFormat="1" applyFont="1" applyFill="1" applyBorder="1" applyAlignment="1">
      <alignment horizontal="right" vertical="center"/>
    </xf>
    <xf numFmtId="166" fontId="15" fillId="2" borderId="5" xfId="0" applyNumberFormat="1" applyFont="1" applyFill="1" applyBorder="1" applyAlignment="1">
      <alignment horizontal="right" vertical="center"/>
    </xf>
    <xf numFmtId="166" fontId="13" fillId="2" borderId="3" xfId="0" applyNumberFormat="1" applyFont="1" applyFill="1" applyBorder="1" applyAlignment="1">
      <alignment horizontal="left" vertical="center" wrapText="1"/>
    </xf>
    <xf numFmtId="166" fontId="15" fillId="2" borderId="1" xfId="0" applyNumberFormat="1" applyFont="1" applyFill="1" applyBorder="1" applyAlignment="1">
      <alignment vertical="center"/>
    </xf>
    <xf numFmtId="0" fontId="16" fillId="2" borderId="7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67" fontId="3" fillId="2" borderId="0" xfId="0" applyNumberFormat="1" applyFont="1" applyFill="1"/>
    <xf numFmtId="167" fontId="0" fillId="2" borderId="0" xfId="0" applyNumberFormat="1" applyFill="1"/>
    <xf numFmtId="167" fontId="6" fillId="2" borderId="0" xfId="0" applyNumberFormat="1" applyFont="1" applyFill="1" applyAlignment="1">
      <alignment vertical="center" wrapText="1"/>
    </xf>
    <xf numFmtId="167" fontId="15" fillId="2" borderId="1" xfId="0" applyNumberFormat="1" applyFont="1" applyFill="1" applyBorder="1" applyAlignment="1">
      <alignment horizontal="center" vertical="center" wrapText="1"/>
    </xf>
    <xf numFmtId="166" fontId="15" fillId="2" borderId="3" xfId="0" applyNumberFormat="1" applyFont="1" applyFill="1" applyBorder="1" applyAlignment="1">
      <alignment horizontal="right" vertical="center"/>
    </xf>
    <xf numFmtId="166" fontId="13" fillId="0" borderId="1" xfId="0" applyNumberFormat="1" applyFont="1" applyBorder="1" applyAlignment="1">
      <alignment horizontal="right" vertical="center"/>
    </xf>
    <xf numFmtId="4" fontId="15" fillId="2" borderId="1" xfId="0" applyNumberFormat="1" applyFont="1" applyFill="1" applyBorder="1" applyAlignment="1">
      <alignment horizontal="right" vertical="center"/>
    </xf>
    <xf numFmtId="0" fontId="27" fillId="2" borderId="0" xfId="0" applyFont="1" applyFill="1"/>
    <xf numFmtId="166" fontId="3" fillId="2" borderId="0" xfId="0" applyNumberFormat="1" applyFont="1" applyFill="1"/>
    <xf numFmtId="0" fontId="11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6" fillId="2" borderId="5" xfId="0" applyNumberFormat="1" applyFont="1" applyFill="1" applyBorder="1" applyAlignment="1">
      <alignment horizontal="center" vertical="center"/>
    </xf>
    <xf numFmtId="4" fontId="15" fillId="2" borderId="6" xfId="0" applyNumberFormat="1" applyFont="1" applyFill="1" applyBorder="1" applyAlignment="1">
      <alignment vertical="center"/>
    </xf>
    <xf numFmtId="4" fontId="13" fillId="0" borderId="1" xfId="0" applyNumberFormat="1" applyFont="1" applyBorder="1" applyAlignment="1">
      <alignment horizontal="right" vertical="center"/>
    </xf>
    <xf numFmtId="167" fontId="15" fillId="2" borderId="1" xfId="0" applyNumberFormat="1" applyFont="1" applyFill="1" applyBorder="1" applyAlignment="1">
      <alignment horizontal="right" vertical="center"/>
    </xf>
    <xf numFmtId="166" fontId="13" fillId="0" borderId="1" xfId="0" applyNumberFormat="1" applyFont="1" applyBorder="1" applyAlignment="1">
      <alignment vertical="center"/>
    </xf>
    <xf numFmtId="4" fontId="20" fillId="2" borderId="1" xfId="0" applyNumberFormat="1" applyFont="1" applyFill="1" applyBorder="1" applyAlignment="1">
      <alignment horizontal="right" vertical="center"/>
    </xf>
    <xf numFmtId="4" fontId="15" fillId="2" borderId="1" xfId="0" applyNumberFormat="1" applyFont="1" applyFill="1" applyBorder="1"/>
    <xf numFmtId="4" fontId="15" fillId="2" borderId="1" xfId="0" applyNumberFormat="1" applyFont="1" applyFill="1" applyBorder="1" applyAlignment="1">
      <alignment vertical="center"/>
    </xf>
    <xf numFmtId="166" fontId="13" fillId="2" borderId="1" xfId="0" applyNumberFormat="1" applyFont="1" applyFill="1" applyBorder="1" applyAlignment="1">
      <alignment horizontal="left" vertical="center" wrapText="1"/>
    </xf>
    <xf numFmtId="166" fontId="13" fillId="0" borderId="1" xfId="0" applyNumberFormat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wrapText="1"/>
    </xf>
    <xf numFmtId="167" fontId="15" fillId="2" borderId="1" xfId="0" applyNumberFormat="1" applyFont="1" applyFill="1" applyBorder="1" applyAlignment="1">
      <alignment vertical="center"/>
    </xf>
    <xf numFmtId="0" fontId="16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4" fontId="13" fillId="0" borderId="1" xfId="0" applyNumberFormat="1" applyFont="1" applyBorder="1" applyAlignment="1">
      <alignment vertical="center"/>
    </xf>
    <xf numFmtId="4" fontId="14" fillId="0" borderId="1" xfId="0" applyNumberFormat="1" applyFont="1" applyBorder="1"/>
    <xf numFmtId="4" fontId="5" fillId="0" borderId="1" xfId="0" applyNumberFormat="1" applyFont="1" applyBorder="1"/>
    <xf numFmtId="166" fontId="15" fillId="3" borderId="1" xfId="0" applyNumberFormat="1" applyFont="1" applyFill="1" applyBorder="1" applyAlignment="1">
      <alignment vertical="center"/>
    </xf>
    <xf numFmtId="4" fontId="15" fillId="3" borderId="1" xfId="0" applyNumberFormat="1" applyFont="1" applyFill="1" applyBorder="1" applyAlignment="1">
      <alignment vertical="center"/>
    </xf>
    <xf numFmtId="167" fontId="15" fillId="2" borderId="2" xfId="0" applyNumberFormat="1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167" fontId="15" fillId="0" borderId="12" xfId="0" applyNumberFormat="1" applyFont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166" fontId="15" fillId="2" borderId="2" xfId="0" applyNumberFormat="1" applyFont="1" applyFill="1" applyBorder="1" applyAlignment="1">
      <alignment horizontal="right" vertical="center"/>
    </xf>
    <xf numFmtId="166" fontId="13" fillId="2" borderId="2" xfId="0" applyNumberFormat="1" applyFont="1" applyFill="1" applyBorder="1" applyAlignment="1">
      <alignment horizontal="left" vertical="center" wrapText="1"/>
    </xf>
    <xf numFmtId="166" fontId="15" fillId="2" borderId="2" xfId="0" applyNumberFormat="1" applyFont="1" applyFill="1" applyBorder="1" applyAlignment="1">
      <alignment vertical="center"/>
    </xf>
    <xf numFmtId="4" fontId="15" fillId="2" borderId="2" xfId="0" applyNumberFormat="1" applyFont="1" applyFill="1" applyBorder="1" applyAlignment="1">
      <alignment vertical="center"/>
    </xf>
    <xf numFmtId="166" fontId="15" fillId="2" borderId="4" xfId="0" applyNumberFormat="1" applyFont="1" applyFill="1" applyBorder="1" applyAlignment="1">
      <alignment horizontal="right" vertical="center"/>
    </xf>
    <xf numFmtId="166" fontId="15" fillId="2" borderId="4" xfId="0" applyNumberFormat="1" applyFont="1" applyFill="1" applyBorder="1" applyAlignment="1">
      <alignment vertical="center"/>
    </xf>
    <xf numFmtId="166" fontId="15" fillId="2" borderId="14" xfId="0" applyNumberFormat="1" applyFont="1" applyFill="1" applyBorder="1" applyAlignment="1">
      <alignment horizontal="right" vertical="center"/>
    </xf>
    <xf numFmtId="166" fontId="15" fillId="2" borderId="16" xfId="0" applyNumberFormat="1" applyFont="1" applyFill="1" applyBorder="1" applyAlignment="1">
      <alignment horizontal="right" vertical="center"/>
    </xf>
    <xf numFmtId="166" fontId="15" fillId="2" borderId="17" xfId="0" applyNumberFormat="1" applyFont="1" applyFill="1" applyBorder="1" applyAlignment="1">
      <alignment horizontal="right" vertical="center"/>
    </xf>
    <xf numFmtId="166" fontId="15" fillId="2" borderId="18" xfId="0" applyNumberFormat="1" applyFont="1" applyFill="1" applyBorder="1" applyAlignment="1">
      <alignment horizontal="right" vertical="center"/>
    </xf>
    <xf numFmtId="166" fontId="13" fillId="2" borderId="17" xfId="0" applyNumberFormat="1" applyFont="1" applyFill="1" applyBorder="1" applyAlignment="1">
      <alignment horizontal="left" vertical="center" wrapText="1"/>
    </xf>
    <xf numFmtId="166" fontId="13" fillId="2" borderId="18" xfId="0" applyNumberFormat="1" applyFont="1" applyFill="1" applyBorder="1" applyAlignment="1">
      <alignment horizontal="left" vertical="center" wrapText="1"/>
    </xf>
    <xf numFmtId="166" fontId="15" fillId="2" borderId="17" xfId="0" applyNumberFormat="1" applyFont="1" applyFill="1" applyBorder="1" applyAlignment="1">
      <alignment vertical="center"/>
    </xf>
    <xf numFmtId="166" fontId="15" fillId="2" borderId="18" xfId="0" applyNumberFormat="1" applyFont="1" applyFill="1" applyBorder="1" applyAlignment="1">
      <alignment vertical="center"/>
    </xf>
    <xf numFmtId="4" fontId="15" fillId="2" borderId="17" xfId="0" applyNumberFormat="1" applyFont="1" applyFill="1" applyBorder="1" applyAlignment="1">
      <alignment vertical="center"/>
    </xf>
    <xf numFmtId="4" fontId="15" fillId="2" borderId="11" xfId="0" applyNumberFormat="1" applyFont="1" applyFill="1" applyBorder="1" applyAlignment="1">
      <alignment vertical="center"/>
    </xf>
    <xf numFmtId="167" fontId="15" fillId="2" borderId="2" xfId="0" applyNumberFormat="1" applyFont="1" applyFill="1" applyBorder="1" applyAlignment="1">
      <alignment vertical="center"/>
    </xf>
    <xf numFmtId="4" fontId="15" fillId="2" borderId="2" xfId="0" applyNumberFormat="1" applyFont="1" applyFill="1" applyBorder="1" applyAlignment="1">
      <alignment horizontal="right" vertical="center"/>
    </xf>
    <xf numFmtId="167" fontId="15" fillId="2" borderId="2" xfId="0" applyNumberFormat="1" applyFont="1" applyFill="1" applyBorder="1" applyAlignment="1">
      <alignment horizontal="right" vertical="center"/>
    </xf>
    <xf numFmtId="4" fontId="15" fillId="2" borderId="6" xfId="0" applyNumberFormat="1" applyFont="1" applyFill="1" applyBorder="1"/>
    <xf numFmtId="166" fontId="15" fillId="2" borderId="14" xfId="0" applyNumberFormat="1" applyFont="1" applyFill="1" applyBorder="1" applyAlignment="1">
      <alignment vertical="center"/>
    </xf>
    <xf numFmtId="166" fontId="15" fillId="2" borderId="15" xfId="0" applyNumberFormat="1" applyFont="1" applyFill="1" applyBorder="1" applyAlignment="1">
      <alignment vertical="center"/>
    </xf>
    <xf numFmtId="166" fontId="15" fillId="2" borderId="16" xfId="0" applyNumberFormat="1" applyFont="1" applyFill="1" applyBorder="1" applyAlignment="1">
      <alignment vertical="center"/>
    </xf>
    <xf numFmtId="4" fontId="15" fillId="2" borderId="6" xfId="0" applyNumberFormat="1" applyFont="1" applyFill="1" applyBorder="1" applyAlignment="1">
      <alignment horizontal="right" vertical="center"/>
    </xf>
    <xf numFmtId="0" fontId="16" fillId="2" borderId="5" xfId="0" applyFont="1" applyFill="1" applyBorder="1" applyAlignment="1">
      <alignment horizontal="left" vertical="center" wrapText="1"/>
    </xf>
    <xf numFmtId="2" fontId="14" fillId="2" borderId="0" xfId="0" applyNumberFormat="1" applyFont="1" applyFill="1" applyAlignment="1">
      <alignment horizontal="center" vertical="center" wrapText="1"/>
    </xf>
    <xf numFmtId="0" fontId="0" fillId="0" borderId="1" xfId="0" applyBorder="1" applyAlignment="1">
      <alignment wrapText="1"/>
    </xf>
    <xf numFmtId="0" fontId="30" fillId="2" borderId="0" xfId="0" applyFont="1" applyFill="1" applyAlignment="1">
      <alignment horizontal="center" vertical="center"/>
    </xf>
    <xf numFmtId="0" fontId="15" fillId="2" borderId="12" xfId="0" applyFont="1" applyFill="1" applyBorder="1" applyAlignment="1">
      <alignment horizontal="center" vertical="center" wrapText="1"/>
    </xf>
    <xf numFmtId="0" fontId="5" fillId="2" borderId="0" xfId="0" applyFont="1" applyFill="1"/>
    <xf numFmtId="166" fontId="31" fillId="2" borderId="1" xfId="0" applyNumberFormat="1" applyFont="1" applyFill="1" applyBorder="1" applyAlignment="1">
      <alignment vertical="center"/>
    </xf>
    <xf numFmtId="0" fontId="10" fillId="2" borderId="0" xfId="0" applyFont="1" applyFill="1"/>
    <xf numFmtId="4" fontId="12" fillId="2" borderId="0" xfId="0" applyNumberFormat="1" applyFont="1" applyFill="1"/>
    <xf numFmtId="0" fontId="7" fillId="2" borderId="0" xfId="0" applyFont="1" applyFill="1"/>
    <xf numFmtId="4" fontId="22" fillId="2" borderId="1" xfId="0" applyNumberFormat="1" applyFont="1" applyFill="1" applyBorder="1" applyAlignment="1">
      <alignment vertical="center"/>
    </xf>
    <xf numFmtId="0" fontId="9" fillId="2" borderId="1" xfId="0" applyFont="1" applyFill="1" applyBorder="1"/>
    <xf numFmtId="0" fontId="15" fillId="2" borderId="11" xfId="0" applyFont="1" applyFill="1" applyBorder="1" applyAlignment="1">
      <alignment horizontal="center" vertical="center" wrapText="1"/>
    </xf>
    <xf numFmtId="167" fontId="15" fillId="2" borderId="12" xfId="0" applyNumberFormat="1" applyFont="1" applyFill="1" applyBorder="1" applyAlignment="1">
      <alignment horizontal="center" vertical="center" wrapText="1"/>
    </xf>
    <xf numFmtId="166" fontId="15" fillId="2" borderId="15" xfId="0" applyNumberFormat="1" applyFont="1" applyFill="1" applyBorder="1" applyAlignment="1">
      <alignment horizontal="right" vertical="center"/>
    </xf>
    <xf numFmtId="166" fontId="31" fillId="2" borderId="15" xfId="0" applyNumberFormat="1" applyFont="1" applyFill="1" applyBorder="1" applyAlignment="1">
      <alignment vertical="center"/>
    </xf>
    <xf numFmtId="166" fontId="15" fillId="2" borderId="13" xfId="0" applyNumberFormat="1" applyFont="1" applyFill="1" applyBorder="1" applyAlignment="1">
      <alignment horizontal="right" vertical="center"/>
    </xf>
    <xf numFmtId="4" fontId="15" fillId="0" borderId="1" xfId="0" applyNumberFormat="1" applyFont="1" applyBorder="1" applyAlignment="1">
      <alignment horizontal="right" vertical="center"/>
    </xf>
    <xf numFmtId="0" fontId="2" fillId="2" borderId="0" xfId="0" applyFont="1" applyFill="1" applyAlignment="1">
      <alignment horizontal="center" vertical="top" wrapText="1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right" wrapText="1"/>
    </xf>
    <xf numFmtId="0" fontId="13" fillId="2" borderId="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top" wrapText="1"/>
    </xf>
    <xf numFmtId="166" fontId="13" fillId="2" borderId="1" xfId="0" applyNumberFormat="1" applyFont="1" applyFill="1" applyBorder="1" applyAlignment="1">
      <alignment horizontal="right" vertical="center"/>
    </xf>
    <xf numFmtId="166" fontId="13" fillId="2" borderId="5" xfId="0" applyNumberFormat="1" applyFont="1" applyFill="1" applyBorder="1" applyAlignment="1">
      <alignment horizontal="right" vertical="center"/>
    </xf>
    <xf numFmtId="0" fontId="13" fillId="2" borderId="5" xfId="0" applyFont="1" applyFill="1" applyBorder="1" applyAlignment="1">
      <alignment horizontal="center" vertical="center" wrapText="1"/>
    </xf>
    <xf numFmtId="166" fontId="13" fillId="2" borderId="1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166" fontId="13" fillId="2" borderId="6" xfId="0" applyNumberFormat="1" applyFont="1" applyFill="1" applyBorder="1" applyAlignment="1">
      <alignment horizontal="right" vertical="center"/>
    </xf>
    <xf numFmtId="166" fontId="24" fillId="2" borderId="1" xfId="0" applyNumberFormat="1" applyFont="1" applyFill="1" applyBorder="1" applyAlignment="1">
      <alignment vertical="center"/>
    </xf>
    <xf numFmtId="166" fontId="24" fillId="2" borderId="6" xfId="0" applyNumberFormat="1" applyFont="1" applyFill="1" applyBorder="1" applyAlignment="1">
      <alignment vertical="center"/>
    </xf>
    <xf numFmtId="166" fontId="23" fillId="2" borderId="6" xfId="0" applyNumberFormat="1" applyFont="1" applyFill="1" applyBorder="1" applyAlignment="1">
      <alignment horizontal="right" vertical="center"/>
    </xf>
    <xf numFmtId="4" fontId="13" fillId="2" borderId="2" xfId="0" applyNumberFormat="1" applyFont="1" applyFill="1" applyBorder="1"/>
    <xf numFmtId="4" fontId="13" fillId="2" borderId="1" xfId="0" applyNumberFormat="1" applyFont="1" applyFill="1" applyBorder="1"/>
    <xf numFmtId="166" fontId="13" fillId="2" borderId="1" xfId="0" applyNumberFormat="1" applyFont="1" applyFill="1" applyBorder="1"/>
    <xf numFmtId="0" fontId="13" fillId="2" borderId="2" xfId="0" applyFont="1" applyFill="1" applyBorder="1"/>
    <xf numFmtId="0" fontId="13" fillId="2" borderId="1" xfId="0" applyFont="1" applyFill="1" applyBorder="1"/>
    <xf numFmtId="165" fontId="13" fillId="2" borderId="2" xfId="0" applyNumberFormat="1" applyFont="1" applyFill="1" applyBorder="1"/>
    <xf numFmtId="165" fontId="13" fillId="2" borderId="1" xfId="0" applyNumberFormat="1" applyFont="1" applyFill="1" applyBorder="1"/>
    <xf numFmtId="166" fontId="24" fillId="2" borderId="3" xfId="0" applyNumberFormat="1" applyFont="1" applyFill="1" applyBorder="1" applyAlignment="1">
      <alignment vertical="center"/>
    </xf>
    <xf numFmtId="166" fontId="24" fillId="2" borderId="9" xfId="0" applyNumberFormat="1" applyFont="1" applyFill="1" applyBorder="1" applyAlignment="1">
      <alignment vertical="center"/>
    </xf>
    <xf numFmtId="165" fontId="13" fillId="2" borderId="3" xfId="0" applyNumberFormat="1" applyFont="1" applyFill="1" applyBorder="1"/>
    <xf numFmtId="165" fontId="13" fillId="2" borderId="0" xfId="0" applyNumberFormat="1" applyFont="1" applyFill="1"/>
    <xf numFmtId="0" fontId="17" fillId="2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horizontal="left" vertical="justify" wrapText="1"/>
    </xf>
    <xf numFmtId="166" fontId="13" fillId="2" borderId="6" xfId="0" applyNumberFormat="1" applyFont="1" applyFill="1" applyBorder="1" applyAlignment="1">
      <alignment vertical="center"/>
    </xf>
    <xf numFmtId="0" fontId="13" fillId="2" borderId="6" xfId="0" applyFont="1" applyFill="1" applyBorder="1" applyAlignment="1">
      <alignment horizontal="center" vertical="center" wrapText="1"/>
    </xf>
    <xf numFmtId="166" fontId="15" fillId="2" borderId="6" xfId="0" applyNumberFormat="1" applyFont="1" applyFill="1" applyBorder="1" applyAlignment="1">
      <alignment horizontal="right" vertical="center"/>
    </xf>
    <xf numFmtId="4" fontId="13" fillId="2" borderId="1" xfId="0" applyNumberFormat="1" applyFont="1" applyFill="1" applyBorder="1" applyAlignment="1">
      <alignment horizontal="right" vertical="center"/>
    </xf>
    <xf numFmtId="4" fontId="13" fillId="2" borderId="6" xfId="0" applyNumberFormat="1" applyFont="1" applyFill="1" applyBorder="1" applyAlignment="1">
      <alignment horizontal="right" vertical="center"/>
    </xf>
    <xf numFmtId="166" fontId="25" fillId="2" borderId="1" xfId="0" applyNumberFormat="1" applyFont="1" applyFill="1" applyBorder="1"/>
    <xf numFmtId="4" fontId="25" fillId="2" borderId="1" xfId="0" applyNumberFormat="1" applyFont="1" applyFill="1" applyBorder="1"/>
    <xf numFmtId="166" fontId="25" fillId="2" borderId="6" xfId="0" applyNumberFormat="1" applyFont="1" applyFill="1" applyBorder="1"/>
    <xf numFmtId="166" fontId="11" fillId="2" borderId="6" xfId="0" applyNumberFormat="1" applyFont="1" applyFill="1" applyBorder="1" applyAlignment="1">
      <alignment vertical="center"/>
    </xf>
    <xf numFmtId="166" fontId="26" fillId="2" borderId="1" xfId="0" applyNumberFormat="1" applyFont="1" applyFill="1" applyBorder="1" applyAlignment="1">
      <alignment horizontal="right" vertical="center"/>
    </xf>
    <xf numFmtId="4" fontId="26" fillId="2" borderId="1" xfId="0" applyNumberFormat="1" applyFont="1" applyFill="1" applyBorder="1" applyAlignment="1">
      <alignment horizontal="right" vertical="center"/>
    </xf>
    <xf numFmtId="164" fontId="20" fillId="2" borderId="1" xfId="0" applyNumberFormat="1" applyFont="1" applyFill="1" applyBorder="1"/>
    <xf numFmtId="166" fontId="25" fillId="2" borderId="1" xfId="0" applyNumberFormat="1" applyFont="1" applyFill="1" applyBorder="1" applyAlignment="1">
      <alignment horizontal="right" vertical="center"/>
    </xf>
    <xf numFmtId="4" fontId="25" fillId="2" borderId="1" xfId="0" applyNumberFormat="1" applyFont="1" applyFill="1" applyBorder="1" applyAlignment="1">
      <alignment horizontal="right" vertical="center"/>
    </xf>
    <xf numFmtId="166" fontId="25" fillId="2" borderId="6" xfId="0" applyNumberFormat="1" applyFont="1" applyFill="1" applyBorder="1" applyAlignment="1">
      <alignment horizontal="right" vertical="center"/>
    </xf>
    <xf numFmtId="166" fontId="26" fillId="2" borderId="6" xfId="0" applyNumberFormat="1" applyFont="1" applyFill="1" applyBorder="1" applyAlignment="1">
      <alignment horizontal="right" vertical="center"/>
    </xf>
    <xf numFmtId="0" fontId="1" fillId="2" borderId="0" xfId="0" applyFont="1" applyFill="1"/>
    <xf numFmtId="0" fontId="13" fillId="2" borderId="5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4" fontId="15" fillId="2" borderId="15" xfId="0" applyNumberFormat="1" applyFont="1" applyFill="1" applyBorder="1" applyAlignment="1">
      <alignment vertical="center"/>
    </xf>
    <xf numFmtId="166" fontId="15" fillId="2" borderId="20" xfId="0" applyNumberFormat="1" applyFont="1" applyFill="1" applyBorder="1" applyAlignment="1">
      <alignment vertical="center"/>
    </xf>
    <xf numFmtId="4" fontId="22" fillId="2" borderId="4" xfId="0" applyNumberFormat="1" applyFont="1" applyFill="1" applyBorder="1" applyAlignment="1">
      <alignment vertical="center"/>
    </xf>
    <xf numFmtId="166" fontId="15" fillId="2" borderId="21" xfId="0" applyNumberFormat="1" applyFont="1" applyFill="1" applyBorder="1" applyAlignment="1">
      <alignment vertical="center"/>
    </xf>
    <xf numFmtId="166" fontId="15" fillId="2" borderId="19" xfId="0" applyNumberFormat="1" applyFont="1" applyFill="1" applyBorder="1" applyAlignment="1">
      <alignment vertical="center"/>
    </xf>
    <xf numFmtId="166" fontId="15" fillId="2" borderId="22" xfId="0" applyNumberFormat="1" applyFont="1" applyFill="1" applyBorder="1" applyAlignment="1">
      <alignment vertical="center"/>
    </xf>
    <xf numFmtId="4" fontId="22" fillId="2" borderId="22" xfId="0" applyNumberFormat="1" applyFont="1" applyFill="1" applyBorder="1" applyAlignment="1">
      <alignment vertical="center"/>
    </xf>
    <xf numFmtId="4" fontId="15" fillId="2" borderId="17" xfId="0" applyNumberFormat="1" applyFont="1" applyFill="1" applyBorder="1" applyAlignment="1">
      <alignment horizontal="right" vertical="center"/>
    </xf>
    <xf numFmtId="166" fontId="15" fillId="2" borderId="11" xfId="0" applyNumberFormat="1" applyFont="1" applyFill="1" applyBorder="1" applyAlignment="1">
      <alignment vertical="center"/>
    </xf>
    <xf numFmtId="166" fontId="15" fillId="2" borderId="12" xfId="0" applyNumberFormat="1" applyFont="1" applyFill="1" applyBorder="1" applyAlignment="1">
      <alignment vertical="center"/>
    </xf>
    <xf numFmtId="4" fontId="15" fillId="2" borderId="12" xfId="0" applyNumberFormat="1" applyFont="1" applyFill="1" applyBorder="1" applyAlignment="1">
      <alignment vertical="center"/>
    </xf>
    <xf numFmtId="166" fontId="15" fillId="2" borderId="13" xfId="0" applyNumberFormat="1" applyFont="1" applyFill="1" applyBorder="1" applyAlignment="1">
      <alignment vertical="center"/>
    </xf>
    <xf numFmtId="4" fontId="22" fillId="2" borderId="6" xfId="0" applyNumberFormat="1" applyFont="1" applyFill="1" applyBorder="1" applyAlignment="1">
      <alignment vertical="center"/>
    </xf>
    <xf numFmtId="166" fontId="15" fillId="3" borderId="17" xfId="0" applyNumberFormat="1" applyFont="1" applyFill="1" applyBorder="1" applyAlignment="1">
      <alignment vertical="center"/>
    </xf>
    <xf numFmtId="4" fontId="22" fillId="2" borderId="12" xfId="0" applyNumberFormat="1" applyFont="1" applyFill="1" applyBorder="1" applyAlignment="1">
      <alignment vertical="center"/>
    </xf>
    <xf numFmtId="0" fontId="0" fillId="2" borderId="0" xfId="0" applyFill="1" applyAlignment="1">
      <alignment wrapText="1"/>
    </xf>
    <xf numFmtId="166" fontId="31" fillId="2" borderId="1" xfId="0" applyNumberFormat="1" applyFont="1" applyFill="1" applyBorder="1" applyAlignment="1">
      <alignment vertical="center" wrapText="1"/>
    </xf>
    <xf numFmtId="0" fontId="15" fillId="2" borderId="23" xfId="0" applyFont="1" applyFill="1" applyBorder="1" applyAlignment="1">
      <alignment horizontal="center" vertical="center" wrapText="1"/>
    </xf>
    <xf numFmtId="166" fontId="31" fillId="2" borderId="24" xfId="0" applyNumberFormat="1" applyFont="1" applyFill="1" applyBorder="1" applyAlignment="1">
      <alignment vertical="center"/>
    </xf>
    <xf numFmtId="166" fontId="31" fillId="2" borderId="2" xfId="0" applyNumberFormat="1" applyFont="1" applyFill="1" applyBorder="1" applyAlignment="1">
      <alignment vertical="center"/>
    </xf>
    <xf numFmtId="166" fontId="31" fillId="2" borderId="23" xfId="0" applyNumberFormat="1" applyFont="1" applyFill="1" applyBorder="1" applyAlignment="1">
      <alignment vertical="center"/>
    </xf>
    <xf numFmtId="166" fontId="31" fillId="2" borderId="2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wrapText="1"/>
    </xf>
    <xf numFmtId="0" fontId="11" fillId="2" borderId="0" xfId="0" applyFont="1" applyFill="1" applyAlignment="1">
      <alignment vertical="center" wrapText="1"/>
    </xf>
    <xf numFmtId="4" fontId="13" fillId="2" borderId="1" xfId="0" applyNumberFormat="1" applyFont="1" applyFill="1" applyBorder="1" applyAlignment="1">
      <alignment vertical="center"/>
    </xf>
    <xf numFmtId="0" fontId="22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2" fillId="2" borderId="0" xfId="0" applyFont="1" applyFill="1"/>
    <xf numFmtId="4" fontId="9" fillId="2" borderId="0" xfId="0" applyNumberFormat="1" applyFont="1" applyFill="1"/>
    <xf numFmtId="164" fontId="0" fillId="2" borderId="0" xfId="0" applyNumberFormat="1" applyFill="1"/>
    <xf numFmtId="4" fontId="0" fillId="2" borderId="0" xfId="0" applyNumberFormat="1" applyFill="1"/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0" fontId="4" fillId="2" borderId="0" xfId="0" applyFont="1" applyFill="1"/>
    <xf numFmtId="164" fontId="4" fillId="2" borderId="0" xfId="0" applyNumberFormat="1" applyFont="1" applyFill="1"/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4" fontId="10" fillId="2" borderId="0" xfId="0" applyNumberFormat="1" applyFont="1" applyFill="1"/>
    <xf numFmtId="0" fontId="13" fillId="2" borderId="2" xfId="0" applyFont="1" applyFill="1" applyBorder="1" applyAlignment="1">
      <alignment horizontal="center"/>
    </xf>
    <xf numFmtId="4" fontId="7" fillId="2" borderId="0" xfId="0" applyNumberFormat="1" applyFont="1" applyFill="1"/>
    <xf numFmtId="0" fontId="13" fillId="2" borderId="5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/>
    <xf numFmtId="0" fontId="20" fillId="2" borderId="1" xfId="0" applyFont="1" applyFill="1" applyBorder="1" applyAlignment="1">
      <alignment horizontal="center"/>
    </xf>
    <xf numFmtId="0" fontId="21" fillId="2" borderId="0" xfId="0" applyFont="1" applyFill="1"/>
    <xf numFmtId="49" fontId="22" fillId="0" borderId="1" xfId="0" applyNumberFormat="1" applyFont="1" applyBorder="1" applyAlignment="1">
      <alignment horizontal="center" vertical="center"/>
    </xf>
    <xf numFmtId="164" fontId="33" fillId="0" borderId="0" xfId="0" applyNumberFormat="1" applyFont="1"/>
    <xf numFmtId="0" fontId="3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49" fontId="13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wrapText="1"/>
    </xf>
    <xf numFmtId="166" fontId="13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justify" vertical="center" wrapText="1"/>
    </xf>
    <xf numFmtId="0" fontId="16" fillId="2" borderId="1" xfId="0" applyFont="1" applyFill="1" applyBorder="1" applyAlignment="1">
      <alignment horizontal="justify" vertical="center" wrapText="1"/>
    </xf>
    <xf numFmtId="0" fontId="13" fillId="0" borderId="1" xfId="0" applyFont="1" applyBorder="1" applyAlignment="1">
      <alignment horizontal="justify" vertical="center"/>
    </xf>
    <xf numFmtId="0" fontId="2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wrapText="1"/>
    </xf>
    <xf numFmtId="0" fontId="13" fillId="0" borderId="0" xfId="0" applyFont="1" applyAlignment="1">
      <alignment horizontal="right" wrapText="1"/>
    </xf>
    <xf numFmtId="0" fontId="13" fillId="0" borderId="1" xfId="0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justify" wrapText="1"/>
    </xf>
    <xf numFmtId="49" fontId="16" fillId="0" borderId="5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2" borderId="5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49" fontId="13" fillId="0" borderId="5" xfId="0" applyNumberFormat="1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/>
    </xf>
    <xf numFmtId="0" fontId="13" fillId="2" borderId="5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49" fontId="13" fillId="0" borderId="6" xfId="0" applyNumberFormat="1" applyFont="1" applyBorder="1" applyAlignment="1">
      <alignment horizontal="center" vertical="center"/>
    </xf>
    <xf numFmtId="0" fontId="13" fillId="2" borderId="6" xfId="0" applyFont="1" applyFill="1" applyBorder="1" applyAlignment="1">
      <alignment horizontal="left" vertical="center" wrapText="1"/>
    </xf>
    <xf numFmtId="49" fontId="16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6" xfId="0" applyFill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0" fillId="0" borderId="6" xfId="0" applyBorder="1" applyAlignment="1">
      <alignment wrapText="1"/>
    </xf>
    <xf numFmtId="0" fontId="16" fillId="2" borderId="6" xfId="0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justify" vertical="center" wrapText="1"/>
    </xf>
    <xf numFmtId="1" fontId="16" fillId="0" borderId="1" xfId="0" applyNumberFormat="1" applyFont="1" applyBorder="1" applyAlignment="1">
      <alignment horizontal="center" vertical="center"/>
    </xf>
    <xf numFmtId="4" fontId="22" fillId="0" borderId="1" xfId="0" applyNumberFormat="1" applyFont="1" applyBorder="1" applyAlignment="1">
      <alignment horizontal="justify" vertical="center" wrapText="1"/>
    </xf>
    <xf numFmtId="0" fontId="22" fillId="0" borderId="1" xfId="0" applyFont="1" applyBorder="1" applyAlignment="1">
      <alignment horizontal="justify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4" fontId="22" fillId="0" borderId="1" xfId="0" applyNumberFormat="1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49" fontId="13" fillId="2" borderId="5" xfId="0" applyNumberFormat="1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6" fillId="2" borderId="5" xfId="0" applyNumberFormat="1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16" fillId="2" borderId="6" xfId="0" applyNumberFormat="1" applyFont="1" applyFill="1" applyBorder="1" applyAlignment="1">
      <alignment horizontal="center" vertical="center"/>
    </xf>
    <xf numFmtId="49" fontId="13" fillId="2" borderId="7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left" vertical="center" wrapText="1"/>
    </xf>
    <xf numFmtId="4" fontId="22" fillId="2" borderId="5" xfId="0" applyNumberFormat="1" applyFont="1" applyFill="1" applyBorder="1" applyAlignment="1">
      <alignment horizontal="left" vertical="center" wrapText="1"/>
    </xf>
    <xf numFmtId="0" fontId="22" fillId="2" borderId="7" xfId="0" applyFont="1" applyFill="1" applyBorder="1" applyAlignment="1">
      <alignment horizontal="left" vertical="center" wrapText="1"/>
    </xf>
    <xf numFmtId="0" fontId="22" fillId="2" borderId="6" xfId="0" applyFont="1" applyFill="1" applyBorder="1" applyAlignment="1">
      <alignment horizontal="left" vertical="center" wrapText="1"/>
    </xf>
    <xf numFmtId="0" fontId="28" fillId="2" borderId="5" xfId="0" applyFont="1" applyFill="1" applyBorder="1" applyAlignment="1">
      <alignment horizontal="left" vertical="center" wrapText="1"/>
    </xf>
    <xf numFmtId="0" fontId="28" fillId="2" borderId="7" xfId="0" applyFont="1" applyFill="1" applyBorder="1" applyAlignment="1">
      <alignment horizontal="left" vertical="center" wrapText="1"/>
    </xf>
    <xf numFmtId="0" fontId="28" fillId="2" borderId="6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justify" wrapText="1"/>
    </xf>
    <xf numFmtId="0" fontId="13" fillId="2" borderId="3" xfId="0" applyFont="1" applyFill="1" applyBorder="1" applyAlignment="1">
      <alignment horizontal="left" vertical="justify" wrapText="1"/>
    </xf>
    <xf numFmtId="0" fontId="13" fillId="2" borderId="4" xfId="0" applyFont="1" applyFill="1" applyBorder="1" applyAlignment="1">
      <alignment horizontal="left" vertical="justify" wrapText="1"/>
    </xf>
    <xf numFmtId="0" fontId="2" fillId="2" borderId="0" xfId="0" applyFont="1" applyFill="1" applyAlignment="1">
      <alignment horizontal="center" vertical="top" wrapText="1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right" wrapText="1"/>
    </xf>
    <xf numFmtId="0" fontId="11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0" fontId="0" fillId="2" borderId="0" xfId="0" applyFill="1" applyAlignment="1">
      <alignment horizontal="right" vertical="center" wrapText="1"/>
    </xf>
    <xf numFmtId="0" fontId="6" fillId="2" borderId="0" xfId="0" applyFont="1" applyFill="1" applyAlignment="1">
      <alignment horizontal="right" vertical="center" wrapText="1"/>
    </xf>
    <xf numFmtId="0" fontId="0" fillId="2" borderId="1" xfId="0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top"/>
    </xf>
    <xf numFmtId="0" fontId="0" fillId="2" borderId="7" xfId="0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49" fontId="16" fillId="2" borderId="5" xfId="0" applyNumberFormat="1" applyFont="1" applyFill="1" applyBorder="1" applyAlignment="1">
      <alignment horizontal="center" vertical="top"/>
    </xf>
    <xf numFmtId="0" fontId="16" fillId="2" borderId="7" xfId="0" applyFont="1" applyFill="1" applyBorder="1" applyAlignment="1">
      <alignment horizontal="center" vertical="top"/>
    </xf>
    <xf numFmtId="1" fontId="16" fillId="2" borderId="5" xfId="0" applyNumberFormat="1" applyFont="1" applyFill="1" applyBorder="1" applyAlignment="1">
      <alignment horizontal="center" vertical="top"/>
    </xf>
    <xf numFmtId="1" fontId="16" fillId="2" borderId="7" xfId="0" applyNumberFormat="1" applyFont="1" applyFill="1" applyBorder="1" applyAlignment="1">
      <alignment horizontal="center" vertical="top"/>
    </xf>
    <xf numFmtId="0" fontId="13" fillId="2" borderId="7" xfId="0" applyFont="1" applyFill="1" applyBorder="1" applyAlignment="1">
      <alignment horizontal="center" vertical="top"/>
    </xf>
    <xf numFmtId="0" fontId="17" fillId="2" borderId="2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left" vertical="top" wrapText="1"/>
    </xf>
    <xf numFmtId="0" fontId="13" fillId="2" borderId="3" xfId="0" applyFont="1" applyFill="1" applyBorder="1" applyAlignment="1">
      <alignment horizontal="left" vertical="top" wrapText="1"/>
    </xf>
    <xf numFmtId="0" fontId="13" fillId="2" borderId="4" xfId="0" applyFont="1" applyFill="1" applyBorder="1" applyAlignment="1">
      <alignment horizontal="left" vertical="top" wrapText="1"/>
    </xf>
    <xf numFmtId="0" fontId="16" fillId="0" borderId="5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6" xfId="0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/>
    <xf numFmtId="0" fontId="13" fillId="0" borderId="5" xfId="0" applyFont="1" applyBorder="1" applyAlignment="1">
      <alignment horizontal="left" vertical="top" wrapText="1"/>
    </xf>
    <xf numFmtId="0" fontId="13" fillId="0" borderId="2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0" fillId="0" borderId="26" xfId="0" applyBorder="1"/>
    <xf numFmtId="0" fontId="13" fillId="0" borderId="25" xfId="0" applyFont="1" applyBorder="1" applyAlignment="1">
      <alignment horizontal="left" vertical="justify" wrapText="1"/>
    </xf>
    <xf numFmtId="0" fontId="13" fillId="0" borderId="0" xfId="0" applyFont="1" applyAlignment="1">
      <alignment horizontal="left" vertical="justify" wrapText="1"/>
    </xf>
    <xf numFmtId="0" fontId="13" fillId="0" borderId="8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10" xfId="0" applyBorder="1"/>
    <xf numFmtId="0" fontId="0" fillId="0" borderId="27" xfId="0" applyBorder="1"/>
    <xf numFmtId="0" fontId="14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view="pageBreakPreview" topLeftCell="A2" zoomScale="60" zoomScaleNormal="60" workbookViewId="0">
      <selection activeCell="M10" sqref="M10:M11"/>
    </sheetView>
  </sheetViews>
  <sheetFormatPr defaultColWidth="9.140625" defaultRowHeight="23.25" x14ac:dyDescent="0.35"/>
  <cols>
    <col min="1" max="1" width="11.28515625" style="35" bestFit="1" customWidth="1"/>
    <col min="2" max="2" width="67.5703125" customWidth="1"/>
    <col min="3" max="3" width="28" style="15" customWidth="1"/>
    <col min="4" max="5" width="28" style="44" hidden="1" customWidth="1"/>
    <col min="6" max="6" width="28.28515625" style="15" bestFit="1" customWidth="1"/>
    <col min="7" max="8" width="28.28515625" style="15" hidden="1" customWidth="1"/>
    <col min="9" max="9" width="28.28515625" style="15" customWidth="1"/>
    <col min="10" max="11" width="28.28515625" style="15" hidden="1" customWidth="1"/>
    <col min="12" max="12" width="32.28515625" style="111" customWidth="1"/>
    <col min="13" max="13" width="35.140625" bestFit="1" customWidth="1"/>
    <col min="14" max="14" width="42.7109375" customWidth="1"/>
    <col min="15" max="15" width="9.140625" customWidth="1"/>
    <col min="16" max="16" width="10" customWidth="1"/>
    <col min="17" max="18" width="10.7109375" customWidth="1"/>
    <col min="19" max="19" width="12.42578125" customWidth="1"/>
    <col min="20" max="20" width="13.5703125" customWidth="1"/>
    <col min="21" max="21" width="9.140625" customWidth="1"/>
  </cols>
  <sheetData>
    <row r="1" spans="1:16" ht="51.75" hidden="1" customHeight="1" x14ac:dyDescent="0.35">
      <c r="L1" s="248" t="s">
        <v>26</v>
      </c>
      <c r="M1" s="248"/>
      <c r="N1" s="248"/>
    </row>
    <row r="2" spans="1:16" ht="31.5" customHeight="1" x14ac:dyDescent="0.35">
      <c r="C2" s="16"/>
      <c r="D2" s="45"/>
      <c r="E2" s="45"/>
      <c r="F2" s="16"/>
      <c r="G2" s="16"/>
      <c r="H2" s="16"/>
      <c r="I2" s="16"/>
      <c r="J2" s="16"/>
      <c r="K2" s="16"/>
      <c r="L2" s="206"/>
      <c r="M2" s="255" t="s">
        <v>137</v>
      </c>
      <c r="N2" s="255"/>
    </row>
    <row r="3" spans="1:16" ht="24" customHeight="1" x14ac:dyDescent="0.35">
      <c r="C3" s="16"/>
      <c r="D3" s="45"/>
      <c r="E3" s="45"/>
      <c r="F3" s="16"/>
      <c r="G3" s="16"/>
      <c r="H3" s="16"/>
      <c r="I3" s="16"/>
      <c r="J3" s="16"/>
      <c r="K3" s="16"/>
      <c r="L3" s="206"/>
      <c r="M3" s="255" t="s">
        <v>81</v>
      </c>
      <c r="N3" s="255"/>
    </row>
    <row r="4" spans="1:16" ht="27" customHeight="1" x14ac:dyDescent="0.35">
      <c r="C4" s="16"/>
      <c r="D4" s="45"/>
      <c r="E4" s="45"/>
      <c r="F4" s="16"/>
      <c r="G4" s="16"/>
      <c r="H4" s="16"/>
      <c r="I4" s="16"/>
      <c r="J4" s="16"/>
      <c r="K4" s="16"/>
      <c r="L4" s="206"/>
      <c r="M4" s="255" t="s">
        <v>82</v>
      </c>
      <c r="N4" s="255"/>
    </row>
    <row r="5" spans="1:16" ht="29.25" customHeight="1" x14ac:dyDescent="0.35">
      <c r="C5" s="16"/>
      <c r="D5" s="45"/>
      <c r="E5" s="45"/>
      <c r="F5" s="16"/>
      <c r="G5" s="16"/>
      <c r="H5" s="16"/>
      <c r="I5" s="16"/>
      <c r="J5" s="16"/>
      <c r="K5" s="16"/>
      <c r="L5" s="206"/>
      <c r="M5" s="255" t="s">
        <v>83</v>
      </c>
      <c r="N5" s="255"/>
    </row>
    <row r="6" spans="1:16" ht="29.25" customHeight="1" x14ac:dyDescent="0.35">
      <c r="C6" s="16"/>
      <c r="D6" s="45"/>
      <c r="E6" s="45"/>
      <c r="F6" s="16"/>
      <c r="G6" s="16"/>
      <c r="H6" s="16"/>
      <c r="I6" s="16"/>
      <c r="J6" s="16"/>
      <c r="K6" s="16"/>
      <c r="L6" s="206"/>
      <c r="M6" s="255" t="s">
        <v>141</v>
      </c>
      <c r="N6" s="255"/>
    </row>
    <row r="7" spans="1:16" ht="16.5" customHeight="1" x14ac:dyDescent="0.35">
      <c r="A7" s="32"/>
      <c r="B7" s="1"/>
      <c r="C7" s="24"/>
      <c r="D7" s="46"/>
      <c r="E7" s="46"/>
      <c r="F7" s="24"/>
      <c r="G7" s="24"/>
      <c r="H7" s="24"/>
      <c r="I7" s="206"/>
      <c r="J7" s="206"/>
      <c r="K7" s="206"/>
      <c r="L7" s="24"/>
      <c r="M7" s="54"/>
      <c r="N7" s="54"/>
    </row>
    <row r="8" spans="1:16" ht="69" customHeight="1" x14ac:dyDescent="0.45">
      <c r="A8" s="249" t="s">
        <v>134</v>
      </c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</row>
    <row r="9" spans="1:16" ht="21" customHeight="1" x14ac:dyDescent="0.35">
      <c r="A9" s="250" t="s">
        <v>106</v>
      </c>
      <c r="B9" s="250"/>
      <c r="C9" s="250"/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0"/>
    </row>
    <row r="10" spans="1:16" ht="24.75" x14ac:dyDescent="0.25">
      <c r="A10" s="251" t="s">
        <v>1</v>
      </c>
      <c r="B10" s="251" t="s">
        <v>2</v>
      </c>
      <c r="C10" s="252"/>
      <c r="D10" s="252"/>
      <c r="E10" s="252"/>
      <c r="F10" s="252"/>
      <c r="G10" s="252"/>
      <c r="H10" s="252"/>
      <c r="I10" s="253"/>
      <c r="J10" s="42"/>
      <c r="K10" s="42"/>
      <c r="L10" s="254" t="s">
        <v>3</v>
      </c>
      <c r="M10" s="251" t="s">
        <v>4</v>
      </c>
      <c r="N10" s="251" t="s">
        <v>5</v>
      </c>
    </row>
    <row r="11" spans="1:16" ht="60" customHeight="1" x14ac:dyDescent="0.25">
      <c r="A11" s="251"/>
      <c r="B11" s="251"/>
      <c r="C11" s="43" t="s">
        <v>84</v>
      </c>
      <c r="D11" s="47" t="s">
        <v>72</v>
      </c>
      <c r="E11" s="47" t="s">
        <v>73</v>
      </c>
      <c r="F11" s="43" t="s">
        <v>85</v>
      </c>
      <c r="G11" s="43" t="s">
        <v>72</v>
      </c>
      <c r="H11" s="43" t="s">
        <v>73</v>
      </c>
      <c r="I11" s="43" t="s">
        <v>86</v>
      </c>
      <c r="J11" s="43" t="s">
        <v>72</v>
      </c>
      <c r="K11" s="17" t="s">
        <v>73</v>
      </c>
      <c r="L11" s="254"/>
      <c r="M11" s="251"/>
      <c r="N11" s="251"/>
    </row>
    <row r="12" spans="1:16" s="8" customFormat="1" ht="63" customHeight="1" x14ac:dyDescent="0.5">
      <c r="A12" s="256" t="s">
        <v>23</v>
      </c>
      <c r="B12" s="256"/>
      <c r="C12" s="256"/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6"/>
      <c r="P12" s="13"/>
    </row>
    <row r="13" spans="1:16" s="4" customFormat="1" ht="49.5" customHeight="1" x14ac:dyDescent="0.35">
      <c r="A13" s="257" t="s">
        <v>57</v>
      </c>
      <c r="B13" s="257"/>
      <c r="C13" s="257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72" t="s">
        <v>136</v>
      </c>
      <c r="P13" s="14"/>
    </row>
    <row r="14" spans="1:16" s="4" customFormat="1" ht="47.25" customHeight="1" x14ac:dyDescent="0.35">
      <c r="A14" s="258" t="s">
        <v>51</v>
      </c>
      <c r="B14" s="258"/>
      <c r="C14" s="258"/>
      <c r="D14" s="258"/>
      <c r="E14" s="258"/>
      <c r="F14" s="258"/>
      <c r="G14" s="258"/>
      <c r="H14" s="258"/>
      <c r="I14" s="258"/>
      <c r="J14" s="258"/>
      <c r="K14" s="258"/>
      <c r="L14" s="258"/>
      <c r="M14" s="258"/>
      <c r="N14" s="273"/>
    </row>
    <row r="15" spans="1:16" ht="115.5" customHeight="1" x14ac:dyDescent="0.25">
      <c r="A15" s="56">
        <v>4</v>
      </c>
      <c r="B15" s="28" t="s">
        <v>34</v>
      </c>
      <c r="C15" s="64">
        <f>C16+C17+C18+C19+C20+C21+C22+C23+C24+C25+C26+C27+C28+C29+C30+C31+C32+C33+C34</f>
        <v>392936.81</v>
      </c>
      <c r="D15" s="64">
        <f t="shared" ref="D15:E15" si="0">D16+D17+D19+D18</f>
        <v>207874.7</v>
      </c>
      <c r="E15" s="64">
        <f t="shared" si="0"/>
        <v>295658.28000000003</v>
      </c>
      <c r="F15" s="64">
        <f>F37</f>
        <v>225157.4</v>
      </c>
      <c r="G15" s="64">
        <f t="shared" ref="G15:H15" si="1">G37</f>
        <v>217961.19999999998</v>
      </c>
      <c r="H15" s="64">
        <f t="shared" si="1"/>
        <v>233632.9</v>
      </c>
      <c r="I15" s="64">
        <f>I37</f>
        <v>225157.4</v>
      </c>
      <c r="J15" s="40">
        <v>197450.2</v>
      </c>
      <c r="K15" s="40">
        <f>I15-J15</f>
        <v>27707.199999999983</v>
      </c>
      <c r="L15" s="64">
        <f>C15+F15+I15</f>
        <v>843251.61</v>
      </c>
      <c r="M15" s="22"/>
      <c r="N15" s="273"/>
    </row>
    <row r="16" spans="1:16" ht="79.5" customHeight="1" x14ac:dyDescent="0.25">
      <c r="A16" s="20" t="s">
        <v>55</v>
      </c>
      <c r="B16" s="28" t="s">
        <v>36</v>
      </c>
      <c r="C16" s="64">
        <f>280315.1-C19</f>
        <v>265773.09999999998</v>
      </c>
      <c r="D16" s="64">
        <f t="shared" ref="D16:E16" si="2">207874.7-D18</f>
        <v>207874.7</v>
      </c>
      <c r="E16" s="64">
        <f t="shared" si="2"/>
        <v>204874.7</v>
      </c>
      <c r="F16" s="64">
        <f>207874.7-F19</f>
        <v>195457</v>
      </c>
      <c r="G16" s="64">
        <f>207874.7-G19</f>
        <v>206648.2</v>
      </c>
      <c r="H16" s="64">
        <f>207874.7-H19</f>
        <v>207874.7</v>
      </c>
      <c r="I16" s="64">
        <f>207874.7-I19</f>
        <v>195457</v>
      </c>
      <c r="J16" s="40">
        <v>197450.2</v>
      </c>
      <c r="K16" s="40">
        <f t="shared" ref="K16:K17" si="3">I16-J16</f>
        <v>-1993.2000000000116</v>
      </c>
      <c r="L16" s="207">
        <f t="shared" ref="L16:L34" si="4">C16+F16+I16</f>
        <v>656687.1</v>
      </c>
      <c r="M16" s="22" t="s">
        <v>12</v>
      </c>
      <c r="N16" s="273"/>
    </row>
    <row r="17" spans="1:14" ht="53.25" customHeight="1" x14ac:dyDescent="0.25">
      <c r="A17" s="20" t="s">
        <v>56</v>
      </c>
      <c r="B17" s="21" t="s">
        <v>35</v>
      </c>
      <c r="C17" s="64">
        <v>87783.58</v>
      </c>
      <c r="D17" s="64">
        <v>0</v>
      </c>
      <c r="E17" s="64">
        <f>C17-D17</f>
        <v>87783.58</v>
      </c>
      <c r="F17" s="64">
        <v>4172.5</v>
      </c>
      <c r="G17" s="64">
        <v>0</v>
      </c>
      <c r="H17" s="64">
        <f t="shared" ref="H17" si="5">F17-G17</f>
        <v>4172.5</v>
      </c>
      <c r="I17" s="64">
        <v>4172.5</v>
      </c>
      <c r="J17" s="40">
        <v>0</v>
      </c>
      <c r="K17" s="40">
        <f t="shared" si="3"/>
        <v>4172.5</v>
      </c>
      <c r="L17" s="207">
        <f t="shared" si="4"/>
        <v>96128.58</v>
      </c>
      <c r="M17" s="22" t="s">
        <v>12</v>
      </c>
      <c r="N17" s="273"/>
    </row>
    <row r="18" spans="1:14" ht="122.25" customHeight="1" x14ac:dyDescent="0.25">
      <c r="A18" s="20" t="s">
        <v>58</v>
      </c>
      <c r="B18" s="71" t="s">
        <v>59</v>
      </c>
      <c r="C18" s="64">
        <v>3000</v>
      </c>
      <c r="D18" s="50">
        <v>0</v>
      </c>
      <c r="E18" s="50">
        <f>C18-D18</f>
        <v>3000</v>
      </c>
      <c r="F18" s="50">
        <v>4500</v>
      </c>
      <c r="G18" s="50">
        <v>0</v>
      </c>
      <c r="H18" s="64">
        <f>F18-G18</f>
        <v>4500</v>
      </c>
      <c r="I18" s="50">
        <v>4500</v>
      </c>
      <c r="J18" s="50">
        <v>0</v>
      </c>
      <c r="K18" s="50">
        <f>I19-J18</f>
        <v>12417.7</v>
      </c>
      <c r="L18" s="207">
        <f t="shared" si="4"/>
        <v>12000</v>
      </c>
      <c r="M18" s="22" t="s">
        <v>12</v>
      </c>
      <c r="N18" s="274"/>
    </row>
    <row r="19" spans="1:14" ht="150" customHeight="1" x14ac:dyDescent="0.25">
      <c r="A19" s="20" t="s">
        <v>69</v>
      </c>
      <c r="B19" s="21" t="s">
        <v>140</v>
      </c>
      <c r="C19" s="64">
        <v>14542</v>
      </c>
      <c r="D19" s="50"/>
      <c r="E19" s="50"/>
      <c r="F19" s="50">
        <v>12417.7</v>
      </c>
      <c r="G19" s="50">
        <v>1226.5</v>
      </c>
      <c r="H19" s="50">
        <v>0</v>
      </c>
      <c r="I19" s="50">
        <v>12417.7</v>
      </c>
      <c r="J19" s="37">
        <v>0</v>
      </c>
      <c r="K19" s="40">
        <f>I18-J19</f>
        <v>4500</v>
      </c>
      <c r="L19" s="207">
        <f t="shared" si="4"/>
        <v>39377.4</v>
      </c>
      <c r="M19" s="22" t="s">
        <v>12</v>
      </c>
      <c r="N19" s="274"/>
    </row>
    <row r="20" spans="1:14" ht="96" customHeight="1" x14ac:dyDescent="0.25">
      <c r="A20" s="20" t="s">
        <v>94</v>
      </c>
      <c r="B20" s="21" t="s">
        <v>93</v>
      </c>
      <c r="C20" s="64">
        <v>13204.93</v>
      </c>
      <c r="D20" s="64">
        <f>'Приложение к  пояс  2023 '!E35</f>
        <v>3571.2000000000007</v>
      </c>
      <c r="E20" s="64">
        <f>'Приложение к  пояс  2023 '!F35</f>
        <v>8452.5</v>
      </c>
      <c r="F20" s="64">
        <v>0</v>
      </c>
      <c r="G20" s="64">
        <f>'Приложение к  пояс  2023 '!H35</f>
        <v>1453.3000000000002</v>
      </c>
      <c r="H20" s="64">
        <f>'Приложение к  пояс  2023 '!I35</f>
        <v>8452.5</v>
      </c>
      <c r="I20" s="64">
        <v>0</v>
      </c>
      <c r="J20" s="40">
        <f>'Приложение к  пояс  2023 '!K35</f>
        <v>1453.3000000000002</v>
      </c>
      <c r="K20" s="40">
        <f>'Приложение к  пояс  2023 '!L35</f>
        <v>24451</v>
      </c>
      <c r="L20" s="207">
        <f t="shared" si="4"/>
        <v>13204.93</v>
      </c>
      <c r="M20" s="22" t="s">
        <v>12</v>
      </c>
      <c r="N20" s="274"/>
    </row>
    <row r="21" spans="1:14" ht="47.25" customHeight="1" x14ac:dyDescent="0.25">
      <c r="A21" s="263" t="s">
        <v>111</v>
      </c>
      <c r="B21" s="265" t="s">
        <v>97</v>
      </c>
      <c r="C21" s="64">
        <v>100</v>
      </c>
      <c r="D21" s="64">
        <v>100</v>
      </c>
      <c r="E21" s="64">
        <v>100</v>
      </c>
      <c r="F21" s="64">
        <v>100</v>
      </c>
      <c r="G21" s="64">
        <v>100</v>
      </c>
      <c r="H21" s="64">
        <v>100</v>
      </c>
      <c r="I21" s="64">
        <v>100</v>
      </c>
      <c r="J21" s="40"/>
      <c r="K21" s="40"/>
      <c r="L21" s="207">
        <f t="shared" si="4"/>
        <v>300</v>
      </c>
      <c r="M21" s="22" t="s">
        <v>12</v>
      </c>
      <c r="N21" s="274"/>
    </row>
    <row r="22" spans="1:14" ht="47.25" customHeight="1" x14ac:dyDescent="0.25">
      <c r="A22" s="264"/>
      <c r="B22" s="266"/>
      <c r="C22" s="64">
        <v>2355</v>
      </c>
      <c r="D22" s="64">
        <v>2355</v>
      </c>
      <c r="E22" s="64">
        <v>2355</v>
      </c>
      <c r="F22" s="64">
        <v>2355</v>
      </c>
      <c r="G22" s="64">
        <v>2355</v>
      </c>
      <c r="H22" s="64">
        <v>2355</v>
      </c>
      <c r="I22" s="64">
        <v>2355</v>
      </c>
      <c r="J22" s="40"/>
      <c r="K22" s="40"/>
      <c r="L22" s="207">
        <f t="shared" si="4"/>
        <v>7065</v>
      </c>
      <c r="M22" s="22" t="s">
        <v>8</v>
      </c>
      <c r="N22" s="274"/>
    </row>
    <row r="23" spans="1:14" ht="47.25" customHeight="1" x14ac:dyDescent="0.25">
      <c r="A23" s="263" t="s">
        <v>112</v>
      </c>
      <c r="B23" s="265" t="s">
        <v>66</v>
      </c>
      <c r="C23" s="64">
        <v>352.2</v>
      </c>
      <c r="D23" s="64">
        <v>352.2</v>
      </c>
      <c r="E23" s="64">
        <v>352.2</v>
      </c>
      <c r="F23" s="64">
        <v>352.2</v>
      </c>
      <c r="G23" s="64">
        <v>352.2</v>
      </c>
      <c r="H23" s="64">
        <v>352.2</v>
      </c>
      <c r="I23" s="64">
        <v>352.2</v>
      </c>
      <c r="J23" s="40"/>
      <c r="K23" s="40"/>
      <c r="L23" s="207">
        <f t="shared" si="4"/>
        <v>1056.5999999999999</v>
      </c>
      <c r="M23" s="22" t="s">
        <v>12</v>
      </c>
      <c r="N23" s="274"/>
    </row>
    <row r="24" spans="1:14" ht="47.25" customHeight="1" x14ac:dyDescent="0.25">
      <c r="A24" s="267"/>
      <c r="B24" s="268"/>
      <c r="C24" s="64">
        <v>1761</v>
      </c>
      <c r="D24" s="64">
        <v>1761</v>
      </c>
      <c r="E24" s="64">
        <v>1761</v>
      </c>
      <c r="F24" s="64">
        <v>1761</v>
      </c>
      <c r="G24" s="64">
        <v>1761</v>
      </c>
      <c r="H24" s="64">
        <v>1761</v>
      </c>
      <c r="I24" s="64">
        <v>1761</v>
      </c>
      <c r="J24" s="40"/>
      <c r="K24" s="40"/>
      <c r="L24" s="207">
        <f t="shared" si="4"/>
        <v>5283</v>
      </c>
      <c r="M24" s="22" t="s">
        <v>8</v>
      </c>
      <c r="N24" s="274"/>
    </row>
    <row r="25" spans="1:14" ht="47.25" customHeight="1" x14ac:dyDescent="0.25">
      <c r="A25" s="263" t="s">
        <v>113</v>
      </c>
      <c r="B25" s="265" t="s">
        <v>47</v>
      </c>
      <c r="C25" s="64">
        <v>117.4</v>
      </c>
      <c r="D25" s="64">
        <v>117.4</v>
      </c>
      <c r="E25" s="64">
        <v>117.4</v>
      </c>
      <c r="F25" s="64">
        <v>117.4</v>
      </c>
      <c r="G25" s="64">
        <v>117.4</v>
      </c>
      <c r="H25" s="64">
        <v>117.4</v>
      </c>
      <c r="I25" s="64">
        <v>117.4</v>
      </c>
      <c r="J25" s="40"/>
      <c r="K25" s="40"/>
      <c r="L25" s="207">
        <f t="shared" si="4"/>
        <v>352.20000000000005</v>
      </c>
      <c r="M25" s="22" t="s">
        <v>12</v>
      </c>
      <c r="N25" s="274"/>
    </row>
    <row r="26" spans="1:14" ht="76.5" customHeight="1" x14ac:dyDescent="0.25">
      <c r="A26" s="269"/>
      <c r="B26" s="262"/>
      <c r="C26" s="64">
        <v>528.29999999999995</v>
      </c>
      <c r="D26" s="64">
        <v>528.29999999999995</v>
      </c>
      <c r="E26" s="64">
        <v>528.29999999999995</v>
      </c>
      <c r="F26" s="64">
        <v>528.29999999999995</v>
      </c>
      <c r="G26" s="64">
        <v>528.29999999999995</v>
      </c>
      <c r="H26" s="64">
        <v>528.29999999999995</v>
      </c>
      <c r="I26" s="64">
        <v>528.29999999999995</v>
      </c>
      <c r="J26" s="40"/>
      <c r="K26" s="40"/>
      <c r="L26" s="207">
        <f t="shared" si="4"/>
        <v>1584.8999999999999</v>
      </c>
      <c r="M26" s="22" t="s">
        <v>8</v>
      </c>
      <c r="N26" s="274"/>
    </row>
    <row r="27" spans="1:14" ht="47.25" customHeight="1" x14ac:dyDescent="0.25">
      <c r="A27" s="259" t="s">
        <v>114</v>
      </c>
      <c r="B27" s="261" t="s">
        <v>77</v>
      </c>
      <c r="C27" s="64">
        <v>293.5</v>
      </c>
      <c r="D27" s="64">
        <v>293.5</v>
      </c>
      <c r="E27" s="64">
        <v>293.5</v>
      </c>
      <c r="F27" s="64">
        <v>293.5</v>
      </c>
      <c r="G27" s="64">
        <v>293.5</v>
      </c>
      <c r="H27" s="64">
        <v>293.5</v>
      </c>
      <c r="I27" s="64">
        <v>293.5</v>
      </c>
      <c r="J27" s="40"/>
      <c r="K27" s="40"/>
      <c r="L27" s="207">
        <f t="shared" si="4"/>
        <v>880.5</v>
      </c>
      <c r="M27" s="22" t="s">
        <v>12</v>
      </c>
      <c r="N27" s="274"/>
    </row>
    <row r="28" spans="1:14" ht="47.25" customHeight="1" x14ac:dyDescent="0.25">
      <c r="A28" s="260"/>
      <c r="B28" s="262"/>
      <c r="C28" s="64">
        <v>880.5</v>
      </c>
      <c r="D28" s="64">
        <v>880.5</v>
      </c>
      <c r="E28" s="64">
        <v>880.5</v>
      </c>
      <c r="F28" s="64">
        <v>880.5</v>
      </c>
      <c r="G28" s="64">
        <v>880.5</v>
      </c>
      <c r="H28" s="64">
        <v>880.5</v>
      </c>
      <c r="I28" s="64">
        <v>880.5</v>
      </c>
      <c r="J28" s="40"/>
      <c r="K28" s="40"/>
      <c r="L28" s="207">
        <f t="shared" si="4"/>
        <v>2641.5</v>
      </c>
      <c r="M28" s="22" t="s">
        <v>8</v>
      </c>
      <c r="N28" s="274"/>
    </row>
    <row r="29" spans="1:14" ht="47.25" customHeight="1" x14ac:dyDescent="0.25">
      <c r="A29" s="259" t="s">
        <v>115</v>
      </c>
      <c r="B29" s="261" t="s">
        <v>76</v>
      </c>
      <c r="C29" s="64">
        <v>234.8</v>
      </c>
      <c r="D29" s="64">
        <v>234.8</v>
      </c>
      <c r="E29" s="64">
        <v>234.8</v>
      </c>
      <c r="F29" s="64">
        <v>234.8</v>
      </c>
      <c r="G29" s="64">
        <v>234.8</v>
      </c>
      <c r="H29" s="64">
        <v>234.8</v>
      </c>
      <c r="I29" s="64">
        <v>234.8</v>
      </c>
      <c r="J29" s="40"/>
      <c r="K29" s="40"/>
      <c r="L29" s="207">
        <f t="shared" si="4"/>
        <v>704.40000000000009</v>
      </c>
      <c r="M29" s="22" t="s">
        <v>12</v>
      </c>
      <c r="N29" s="274"/>
    </row>
    <row r="30" spans="1:14" ht="47.25" customHeight="1" x14ac:dyDescent="0.25">
      <c r="A30" s="269"/>
      <c r="B30" s="276"/>
      <c r="C30" s="64">
        <v>1584.9</v>
      </c>
      <c r="D30" s="64">
        <v>1584.9</v>
      </c>
      <c r="E30" s="64">
        <v>1584.9</v>
      </c>
      <c r="F30" s="64">
        <v>1584.9</v>
      </c>
      <c r="G30" s="64">
        <v>1584.9</v>
      </c>
      <c r="H30" s="64">
        <v>1584.9</v>
      </c>
      <c r="I30" s="64">
        <v>1584.9</v>
      </c>
      <c r="J30" s="40"/>
      <c r="K30" s="40"/>
      <c r="L30" s="207">
        <f t="shared" si="4"/>
        <v>4754.7000000000007</v>
      </c>
      <c r="M30" s="22" t="s">
        <v>8</v>
      </c>
      <c r="N30" s="274"/>
    </row>
    <row r="31" spans="1:14" ht="47.25" customHeight="1" x14ac:dyDescent="0.25">
      <c r="A31" s="259" t="s">
        <v>116</v>
      </c>
      <c r="B31" s="261" t="s">
        <v>65</v>
      </c>
      <c r="C31" s="64">
        <v>10</v>
      </c>
      <c r="D31" s="64">
        <v>10</v>
      </c>
      <c r="E31" s="64">
        <v>10</v>
      </c>
      <c r="F31" s="64">
        <v>10</v>
      </c>
      <c r="G31" s="64">
        <v>10</v>
      </c>
      <c r="H31" s="64">
        <v>10</v>
      </c>
      <c r="I31" s="64">
        <v>10</v>
      </c>
      <c r="J31" s="40"/>
      <c r="K31" s="40"/>
      <c r="L31" s="207">
        <f t="shared" si="4"/>
        <v>30</v>
      </c>
      <c r="M31" s="22" t="s">
        <v>12</v>
      </c>
      <c r="N31" s="274"/>
    </row>
    <row r="32" spans="1:14" ht="47.25" customHeight="1" x14ac:dyDescent="0.25">
      <c r="A32" s="270"/>
      <c r="B32" s="271"/>
      <c r="C32" s="64">
        <v>322.60000000000002</v>
      </c>
      <c r="D32" s="64">
        <v>322.60000000000002</v>
      </c>
      <c r="E32" s="64">
        <v>322.60000000000002</v>
      </c>
      <c r="F32" s="64">
        <v>322.60000000000002</v>
      </c>
      <c r="G32" s="64">
        <v>322.60000000000002</v>
      </c>
      <c r="H32" s="64">
        <v>322.60000000000002</v>
      </c>
      <c r="I32" s="64">
        <v>322.60000000000002</v>
      </c>
      <c r="J32" s="40"/>
      <c r="K32" s="40"/>
      <c r="L32" s="207">
        <f t="shared" si="4"/>
        <v>967.80000000000007</v>
      </c>
      <c r="M32" s="22" t="s">
        <v>63</v>
      </c>
      <c r="N32" s="274"/>
    </row>
    <row r="33" spans="1:14" ht="47.25" customHeight="1" x14ac:dyDescent="0.25">
      <c r="A33" s="259" t="s">
        <v>117</v>
      </c>
      <c r="B33" s="261" t="s">
        <v>67</v>
      </c>
      <c r="C33" s="64">
        <v>23</v>
      </c>
      <c r="D33" s="64">
        <v>23</v>
      </c>
      <c r="E33" s="64">
        <v>23</v>
      </c>
      <c r="F33" s="64"/>
      <c r="G33" s="64">
        <v>23</v>
      </c>
      <c r="H33" s="64">
        <v>23</v>
      </c>
      <c r="I33" s="64"/>
      <c r="J33" s="40"/>
      <c r="K33" s="40"/>
      <c r="L33" s="207">
        <f t="shared" si="4"/>
        <v>23</v>
      </c>
      <c r="M33" s="22" t="s">
        <v>122</v>
      </c>
      <c r="N33" s="274"/>
    </row>
    <row r="34" spans="1:14" ht="100.5" customHeight="1" x14ac:dyDescent="0.25">
      <c r="A34" s="270"/>
      <c r="B34" s="271"/>
      <c r="C34" s="64">
        <v>70</v>
      </c>
      <c r="D34" s="64">
        <v>70</v>
      </c>
      <c r="E34" s="64">
        <v>70</v>
      </c>
      <c r="F34" s="64">
        <v>70</v>
      </c>
      <c r="G34" s="64">
        <v>70</v>
      </c>
      <c r="H34" s="64">
        <v>70</v>
      </c>
      <c r="I34" s="64">
        <v>70</v>
      </c>
      <c r="J34" s="40"/>
      <c r="K34" s="40"/>
      <c r="L34" s="207">
        <f t="shared" si="4"/>
        <v>210</v>
      </c>
      <c r="M34" s="22" t="s">
        <v>63</v>
      </c>
      <c r="N34" s="275"/>
    </row>
    <row r="35" spans="1:14" s="6" customFormat="1" ht="26.25" x14ac:dyDescent="0.4">
      <c r="A35" s="33"/>
      <c r="B35" s="56" t="s">
        <v>20</v>
      </c>
      <c r="C35" s="64">
        <f t="shared" ref="C35:H35" si="6">C16+C17+C18+C19+C20+C21+C23+C25+C27+C29+C31+C33</f>
        <v>385434.51</v>
      </c>
      <c r="D35" s="64">
        <f t="shared" si="6"/>
        <v>212576.80000000002</v>
      </c>
      <c r="E35" s="64">
        <f t="shared" si="6"/>
        <v>305241.68000000005</v>
      </c>
      <c r="F35" s="64">
        <f t="shared" si="6"/>
        <v>217655.1</v>
      </c>
      <c r="G35" s="64">
        <f t="shared" si="6"/>
        <v>210458.9</v>
      </c>
      <c r="H35" s="64">
        <f t="shared" si="6"/>
        <v>226130.6</v>
      </c>
      <c r="I35" s="64">
        <f>I16+I17+I18+I19+I20+I21+I23+I25+I27+I29+I31+I33</f>
        <v>217655.1</v>
      </c>
      <c r="J35" s="63"/>
      <c r="K35" s="63"/>
      <c r="L35" s="207">
        <f>C35+F35+I35</f>
        <v>820744.71</v>
      </c>
      <c r="M35" s="19"/>
      <c r="N35" s="19"/>
    </row>
    <row r="36" spans="1:14" s="6" customFormat="1" ht="26.25" x14ac:dyDescent="0.4">
      <c r="A36" s="33"/>
      <c r="B36" s="22" t="s">
        <v>21</v>
      </c>
      <c r="C36" s="64">
        <f t="shared" ref="C36:I36" si="7">C22+C24+C26+C28+C30+C32+C34</f>
        <v>7502.3000000000011</v>
      </c>
      <c r="D36" s="64">
        <f t="shared" si="7"/>
        <v>7502.3000000000011</v>
      </c>
      <c r="E36" s="64">
        <f t="shared" si="7"/>
        <v>7502.3000000000011</v>
      </c>
      <c r="F36" s="64">
        <f t="shared" si="7"/>
        <v>7502.3000000000011</v>
      </c>
      <c r="G36" s="64">
        <f t="shared" si="7"/>
        <v>7502.3000000000011</v>
      </c>
      <c r="H36" s="64">
        <f t="shared" si="7"/>
        <v>7502.3000000000011</v>
      </c>
      <c r="I36" s="64">
        <f t="shared" si="7"/>
        <v>7502.3000000000011</v>
      </c>
      <c r="J36" s="63"/>
      <c r="K36" s="63"/>
      <c r="L36" s="207">
        <f>C36+F36+I36</f>
        <v>22506.9</v>
      </c>
      <c r="M36" s="19"/>
      <c r="N36" s="19"/>
    </row>
    <row r="37" spans="1:14" s="6" customFormat="1" ht="26.25" x14ac:dyDescent="0.4">
      <c r="A37" s="33"/>
      <c r="B37" s="56" t="s">
        <v>22</v>
      </c>
      <c r="C37" s="64">
        <f>C35+C36</f>
        <v>392936.81</v>
      </c>
      <c r="D37" s="64">
        <f t="shared" ref="D37:H37" si="8">D35+D36</f>
        <v>220079.1</v>
      </c>
      <c r="E37" s="64">
        <f t="shared" si="8"/>
        <v>312743.98000000004</v>
      </c>
      <c r="F37" s="64">
        <f>F35+F36</f>
        <v>225157.4</v>
      </c>
      <c r="G37" s="64">
        <f t="shared" si="8"/>
        <v>217961.19999999998</v>
      </c>
      <c r="H37" s="64">
        <f t="shared" si="8"/>
        <v>233632.9</v>
      </c>
      <c r="I37" s="64">
        <f>I35+I36</f>
        <v>225157.4</v>
      </c>
      <c r="J37" s="63"/>
      <c r="K37" s="63"/>
      <c r="L37" s="207">
        <f>C37+F37+I37</f>
        <v>843251.61</v>
      </c>
      <c r="M37" s="19"/>
      <c r="N37" s="19"/>
    </row>
    <row r="38" spans="1:14" ht="33.75" x14ac:dyDescent="0.5">
      <c r="C38" s="51"/>
    </row>
    <row r="39" spans="1:14" x14ac:dyDescent="0.35">
      <c r="C39" s="52"/>
    </row>
  </sheetData>
  <mergeCells count="32">
    <mergeCell ref="A33:A34"/>
    <mergeCell ref="B33:B34"/>
    <mergeCell ref="N13:N34"/>
    <mergeCell ref="A29:A30"/>
    <mergeCell ref="B29:B30"/>
    <mergeCell ref="A31:A32"/>
    <mergeCell ref="B31:B32"/>
    <mergeCell ref="A12:N12"/>
    <mergeCell ref="A13:M13"/>
    <mergeCell ref="A14:M14"/>
    <mergeCell ref="A27:A28"/>
    <mergeCell ref="B27:B28"/>
    <mergeCell ref="A21:A22"/>
    <mergeCell ref="B21:B22"/>
    <mergeCell ref="A23:A24"/>
    <mergeCell ref="B23:B24"/>
    <mergeCell ref="A25:A26"/>
    <mergeCell ref="B25:B26"/>
    <mergeCell ref="L1:N1"/>
    <mergeCell ref="A8:N8"/>
    <mergeCell ref="A9:N9"/>
    <mergeCell ref="A10:A11"/>
    <mergeCell ref="B10:B11"/>
    <mergeCell ref="C10:I10"/>
    <mergeCell ref="L10:L11"/>
    <mergeCell ref="M10:M11"/>
    <mergeCell ref="N10:N11"/>
    <mergeCell ref="M2:N2"/>
    <mergeCell ref="M3:N3"/>
    <mergeCell ref="M4:N4"/>
    <mergeCell ref="M5:N5"/>
    <mergeCell ref="M6:N6"/>
  </mergeCells>
  <pageMargins left="0.39370078740157483" right="0.35433070866141736" top="0.35433070866141736" bottom="0.35433070866141736" header="0.11811023622047245" footer="0.15748031496062992"/>
  <pageSetup paperSize="9" scale="51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5"/>
  <sheetViews>
    <sheetView view="pageBreakPreview" topLeftCell="A2" zoomScale="60" zoomScaleNormal="60" workbookViewId="0">
      <selection activeCell="N13" sqref="N13:N42"/>
    </sheetView>
  </sheetViews>
  <sheetFormatPr defaultColWidth="9.140625" defaultRowHeight="23.25" x14ac:dyDescent="0.35"/>
  <cols>
    <col min="1" max="1" width="11.28515625" style="35" bestFit="1" customWidth="1"/>
    <col min="2" max="2" width="67.5703125" customWidth="1"/>
    <col min="3" max="3" width="28" style="15" customWidth="1"/>
    <col min="4" max="5" width="28" style="44" hidden="1" customWidth="1"/>
    <col min="6" max="6" width="28.28515625" style="15" bestFit="1" customWidth="1"/>
    <col min="7" max="8" width="28.28515625" style="15" hidden="1" customWidth="1"/>
    <col min="9" max="9" width="28.28515625" style="15" customWidth="1"/>
    <col min="10" max="11" width="28.28515625" style="15" hidden="1" customWidth="1"/>
    <col min="12" max="12" width="32.28515625" style="5" customWidth="1"/>
    <col min="13" max="13" width="35.140625" bestFit="1" customWidth="1"/>
    <col min="14" max="14" width="42.7109375" customWidth="1"/>
    <col min="15" max="15" width="9.140625" customWidth="1"/>
    <col min="16" max="16" width="10" customWidth="1"/>
    <col min="17" max="18" width="10.7109375" customWidth="1"/>
    <col min="19" max="19" width="12.42578125" customWidth="1"/>
    <col min="20" max="20" width="13.5703125" customWidth="1"/>
    <col min="21" max="21" width="9.140625" customWidth="1"/>
  </cols>
  <sheetData>
    <row r="1" spans="1:20" ht="51.75" hidden="1" customHeight="1" x14ac:dyDescent="0.35">
      <c r="L1" s="248" t="s">
        <v>26</v>
      </c>
      <c r="M1" s="248"/>
      <c r="N1" s="248"/>
    </row>
    <row r="2" spans="1:20" ht="31.5" customHeight="1" x14ac:dyDescent="0.35">
      <c r="C2" s="16"/>
      <c r="D2" s="45"/>
      <c r="E2" s="45"/>
      <c r="F2" s="16"/>
      <c r="G2" s="16"/>
      <c r="H2" s="16"/>
      <c r="I2" s="16"/>
      <c r="J2" s="16"/>
      <c r="K2" s="16"/>
      <c r="L2" s="53"/>
      <c r="M2" s="255" t="s">
        <v>88</v>
      </c>
      <c r="N2" s="255"/>
    </row>
    <row r="3" spans="1:20" ht="24" customHeight="1" x14ac:dyDescent="0.35">
      <c r="C3" s="16"/>
      <c r="D3" s="45"/>
      <c r="E3" s="45"/>
      <c r="F3" s="16"/>
      <c r="G3" s="16"/>
      <c r="H3" s="16"/>
      <c r="I3" s="16"/>
      <c r="J3" s="16"/>
      <c r="K3" s="16"/>
      <c r="L3" s="53"/>
      <c r="M3" s="255" t="s">
        <v>81</v>
      </c>
      <c r="N3" s="255"/>
    </row>
    <row r="4" spans="1:20" ht="27" customHeight="1" x14ac:dyDescent="0.35">
      <c r="C4" s="16"/>
      <c r="D4" s="45"/>
      <c r="E4" s="45"/>
      <c r="F4" s="16"/>
      <c r="G4" s="16"/>
      <c r="H4" s="16"/>
      <c r="I4" s="16"/>
      <c r="J4" s="16"/>
      <c r="K4" s="16"/>
      <c r="L4" s="53"/>
      <c r="M4" s="255" t="s">
        <v>82</v>
      </c>
      <c r="N4" s="255"/>
    </row>
    <row r="5" spans="1:20" ht="29.25" customHeight="1" x14ac:dyDescent="0.35">
      <c r="C5" s="16"/>
      <c r="D5" s="45"/>
      <c r="E5" s="45"/>
      <c r="F5" s="16"/>
      <c r="G5" s="16"/>
      <c r="H5" s="16"/>
      <c r="I5" s="16"/>
      <c r="J5" s="16"/>
      <c r="K5" s="16"/>
      <c r="L5" s="53"/>
      <c r="M5" s="255" t="s">
        <v>83</v>
      </c>
      <c r="N5" s="255"/>
    </row>
    <row r="6" spans="1:20" ht="29.25" customHeight="1" x14ac:dyDescent="0.35">
      <c r="C6" s="16"/>
      <c r="D6" s="45"/>
      <c r="E6" s="45"/>
      <c r="F6" s="16"/>
      <c r="G6" s="16"/>
      <c r="H6" s="16"/>
      <c r="I6" s="16"/>
      <c r="J6" s="16"/>
      <c r="K6" s="16"/>
      <c r="L6" s="53"/>
      <c r="M6" s="255" t="s">
        <v>141</v>
      </c>
      <c r="N6" s="255"/>
    </row>
    <row r="7" spans="1:20" ht="16.5" customHeight="1" x14ac:dyDescent="0.35">
      <c r="A7" s="32"/>
      <c r="B7" s="1"/>
      <c r="C7" s="24"/>
      <c r="D7" s="46"/>
      <c r="E7" s="46"/>
      <c r="F7" s="24"/>
      <c r="G7" s="24"/>
      <c r="H7" s="24"/>
      <c r="I7" s="53"/>
      <c r="J7" s="53"/>
      <c r="K7" s="53"/>
      <c r="L7" s="54"/>
      <c r="M7" s="54"/>
      <c r="N7" s="54"/>
    </row>
    <row r="8" spans="1:20" ht="51.75" customHeight="1" x14ac:dyDescent="0.45">
      <c r="A8" s="249" t="s">
        <v>130</v>
      </c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</row>
    <row r="9" spans="1:20" ht="21" customHeight="1" x14ac:dyDescent="0.35">
      <c r="A9" s="250" t="s">
        <v>106</v>
      </c>
      <c r="B9" s="250"/>
      <c r="C9" s="250"/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0"/>
    </row>
    <row r="10" spans="1:20" ht="24.75" x14ac:dyDescent="0.25">
      <c r="A10" s="251" t="s">
        <v>1</v>
      </c>
      <c r="B10" s="251" t="s">
        <v>2</v>
      </c>
      <c r="C10" s="252"/>
      <c r="D10" s="252"/>
      <c r="E10" s="252"/>
      <c r="F10" s="252"/>
      <c r="G10" s="252"/>
      <c r="H10" s="252"/>
      <c r="I10" s="253"/>
      <c r="J10" s="42"/>
      <c r="K10" s="42"/>
      <c r="L10" s="251" t="s">
        <v>3</v>
      </c>
      <c r="M10" s="251" t="s">
        <v>4</v>
      </c>
      <c r="N10" s="251" t="s">
        <v>5</v>
      </c>
    </row>
    <row r="11" spans="1:20" ht="37.5" customHeight="1" x14ac:dyDescent="0.25">
      <c r="A11" s="251"/>
      <c r="B11" s="251"/>
      <c r="C11" s="43" t="s">
        <v>84</v>
      </c>
      <c r="D11" s="47" t="s">
        <v>72</v>
      </c>
      <c r="E11" s="47" t="s">
        <v>73</v>
      </c>
      <c r="F11" s="43" t="s">
        <v>85</v>
      </c>
      <c r="G11" s="43" t="s">
        <v>72</v>
      </c>
      <c r="H11" s="43" t="s">
        <v>73</v>
      </c>
      <c r="I11" s="43" t="s">
        <v>86</v>
      </c>
      <c r="J11" s="43" t="s">
        <v>72</v>
      </c>
      <c r="K11" s="17" t="s">
        <v>73</v>
      </c>
      <c r="L11" s="251"/>
      <c r="M11" s="251"/>
      <c r="N11" s="251"/>
    </row>
    <row r="12" spans="1:20" s="8" customFormat="1" ht="30" customHeight="1" x14ac:dyDescent="0.5">
      <c r="A12" s="284" t="s">
        <v>6</v>
      </c>
      <c r="B12" s="284"/>
      <c r="C12" s="284"/>
      <c r="D12" s="284"/>
      <c r="E12" s="284"/>
      <c r="F12" s="284"/>
      <c r="G12" s="284"/>
      <c r="H12" s="284"/>
      <c r="I12" s="284"/>
      <c r="J12" s="284"/>
      <c r="K12" s="284"/>
      <c r="L12" s="284"/>
      <c r="M12" s="284"/>
      <c r="N12" s="284"/>
    </row>
    <row r="13" spans="1:20" s="5" customFormat="1" ht="62.25" customHeight="1" x14ac:dyDescent="0.35">
      <c r="A13" s="257" t="s">
        <v>53</v>
      </c>
      <c r="B13" s="257"/>
      <c r="C13" s="257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1" t="s">
        <v>135</v>
      </c>
    </row>
    <row r="14" spans="1:20" s="5" customFormat="1" ht="101.25" customHeight="1" x14ac:dyDescent="0.35">
      <c r="A14" s="285" t="s">
        <v>89</v>
      </c>
      <c r="B14" s="285"/>
      <c r="C14" s="285"/>
      <c r="D14" s="285"/>
      <c r="E14" s="285"/>
      <c r="F14" s="285"/>
      <c r="G14" s="285"/>
      <c r="H14" s="285"/>
      <c r="I14" s="285"/>
      <c r="J14" s="285"/>
      <c r="K14" s="285"/>
      <c r="L14" s="285"/>
      <c r="M14" s="285"/>
      <c r="N14" s="251"/>
    </row>
    <row r="15" spans="1:20" ht="108" customHeight="1" x14ac:dyDescent="0.25">
      <c r="A15" s="256">
        <v>1</v>
      </c>
      <c r="B15" s="281" t="s">
        <v>31</v>
      </c>
      <c r="C15" s="37">
        <f>C23+C25+C26+C27+C28+C29</f>
        <v>23003.7</v>
      </c>
      <c r="D15" s="37">
        <f t="shared" ref="D15:I15" si="0">D23+D25+D26+D27+D28+D29</f>
        <v>11874.5</v>
      </c>
      <c r="E15" s="37">
        <f t="shared" si="0"/>
        <v>7562.4000000000015</v>
      </c>
      <c r="F15" s="37">
        <f t="shared" si="0"/>
        <v>19980.199999999997</v>
      </c>
      <c r="G15" s="37">
        <f t="shared" si="0"/>
        <v>14874.5</v>
      </c>
      <c r="H15" s="37">
        <f t="shared" si="0"/>
        <v>5105.7</v>
      </c>
      <c r="I15" s="37">
        <f t="shared" si="0"/>
        <v>19980.199999999997</v>
      </c>
      <c r="J15" s="37">
        <v>19751.2</v>
      </c>
      <c r="K15" s="37">
        <f>I15-J15</f>
        <v>228.99999999999636</v>
      </c>
      <c r="L15" s="49">
        <f>C15+F15+I15</f>
        <v>62964.099999999991</v>
      </c>
      <c r="M15" s="22" t="s">
        <v>7</v>
      </c>
      <c r="N15" s="251"/>
    </row>
    <row r="16" spans="1:20" ht="32.25" customHeight="1" x14ac:dyDescent="0.25">
      <c r="A16" s="256"/>
      <c r="B16" s="281"/>
      <c r="C16" s="37">
        <f>C24</f>
        <v>2584.5</v>
      </c>
      <c r="D16" s="37">
        <f t="shared" ref="D16:I16" si="1">D24</f>
        <v>2504.9</v>
      </c>
      <c r="E16" s="37">
        <f t="shared" si="1"/>
        <v>79.599999999999909</v>
      </c>
      <c r="F16" s="37">
        <f t="shared" si="1"/>
        <v>2584.5</v>
      </c>
      <c r="G16" s="37">
        <f t="shared" si="1"/>
        <v>2504.9</v>
      </c>
      <c r="H16" s="37">
        <f t="shared" si="1"/>
        <v>79.599999999999909</v>
      </c>
      <c r="I16" s="37">
        <f t="shared" si="1"/>
        <v>2584.5</v>
      </c>
      <c r="J16" s="37">
        <v>7498.6</v>
      </c>
      <c r="K16" s="37">
        <f t="shared" ref="K16:K18" si="2">I16-J16</f>
        <v>-4914.1000000000004</v>
      </c>
      <c r="L16" s="49">
        <f>C16+F16+I16</f>
        <v>7753.5</v>
      </c>
      <c r="M16" s="22" t="s">
        <v>8</v>
      </c>
      <c r="N16" s="251"/>
      <c r="P16" s="3"/>
      <c r="Q16" s="3"/>
      <c r="R16" s="3"/>
      <c r="S16" s="9"/>
      <c r="T16" s="3"/>
    </row>
    <row r="17" spans="1:23" ht="32.25" hidden="1" customHeight="1" x14ac:dyDescent="0.25">
      <c r="A17" s="256"/>
      <c r="B17" s="281"/>
      <c r="C17" s="37">
        <v>0</v>
      </c>
      <c r="D17" s="37">
        <v>1</v>
      </c>
      <c r="E17" s="37">
        <v>2</v>
      </c>
      <c r="F17" s="37">
        <v>0</v>
      </c>
      <c r="G17" s="37">
        <v>4</v>
      </c>
      <c r="H17" s="37">
        <v>5</v>
      </c>
      <c r="I17" s="37">
        <v>0</v>
      </c>
      <c r="J17" s="37">
        <v>0</v>
      </c>
      <c r="K17" s="37">
        <f t="shared" si="2"/>
        <v>0</v>
      </c>
      <c r="L17" s="49">
        <f>C17+F17+I17</f>
        <v>0</v>
      </c>
      <c r="M17" s="22" t="s">
        <v>9</v>
      </c>
      <c r="N17" s="251"/>
      <c r="Q17" s="3"/>
    </row>
    <row r="18" spans="1:23" ht="105.75" customHeight="1" x14ac:dyDescent="0.25">
      <c r="A18" s="18"/>
      <c r="B18" s="245" t="s">
        <v>37</v>
      </c>
      <c r="C18" s="37">
        <f>C16+C15+C17</f>
        <v>25588.2</v>
      </c>
      <c r="D18" s="37">
        <f>D15+D16</f>
        <v>14379.4</v>
      </c>
      <c r="E18" s="37">
        <f t="shared" ref="E18" si="3">C18-D18</f>
        <v>11208.800000000001</v>
      </c>
      <c r="F18" s="37">
        <f>F15+F16+F17</f>
        <v>22564.699999999997</v>
      </c>
      <c r="G18" s="37">
        <f>G15+G16+G17</f>
        <v>17383.400000000001</v>
      </c>
      <c r="H18" s="37">
        <f t="shared" ref="H18" si="4">F18-G18</f>
        <v>5181.2999999999956</v>
      </c>
      <c r="I18" s="37">
        <f>I15+I16+I17</f>
        <v>22564.699999999997</v>
      </c>
      <c r="J18" s="37">
        <f>J15+J16+J17</f>
        <v>27249.800000000003</v>
      </c>
      <c r="K18" s="37">
        <f t="shared" si="2"/>
        <v>-4685.1000000000058</v>
      </c>
      <c r="L18" s="49">
        <f>I18+F18+C18</f>
        <v>70717.599999999991</v>
      </c>
      <c r="M18" s="22"/>
      <c r="N18" s="251"/>
      <c r="Q18" s="3"/>
    </row>
    <row r="19" spans="1:23" ht="24" customHeight="1" x14ac:dyDescent="0.25">
      <c r="A19" s="56"/>
      <c r="B19" s="245" t="s">
        <v>10</v>
      </c>
      <c r="C19" s="37"/>
      <c r="D19" s="65"/>
      <c r="E19" s="65"/>
      <c r="F19" s="65"/>
      <c r="G19" s="65"/>
      <c r="H19" s="65"/>
      <c r="I19" s="65"/>
      <c r="J19" s="65"/>
      <c r="K19" s="65"/>
      <c r="L19" s="66"/>
      <c r="M19" s="28"/>
      <c r="N19" s="251"/>
      <c r="Q19" s="3"/>
    </row>
    <row r="20" spans="1:23" ht="24" hidden="1" customHeight="1" x14ac:dyDescent="0.25">
      <c r="A20" s="56"/>
      <c r="B20" s="245"/>
      <c r="C20" s="37">
        <f>'Приложение к  пояс  2023 '!D16</f>
        <v>0</v>
      </c>
      <c r="D20" s="37"/>
      <c r="E20" s="37"/>
      <c r="F20" s="37">
        <f>SUM(F21:F28)</f>
        <v>22564.699999999997</v>
      </c>
      <c r="G20" s="37"/>
      <c r="H20" s="37"/>
      <c r="I20" s="37">
        <f>SUM(I21:I28)</f>
        <v>22564.699999999997</v>
      </c>
      <c r="J20" s="37"/>
      <c r="K20" s="37"/>
      <c r="L20" s="66"/>
      <c r="M20" s="28"/>
      <c r="N20" s="251"/>
      <c r="Q20" s="3"/>
    </row>
    <row r="21" spans="1:23" ht="78" hidden="1" customHeight="1" x14ac:dyDescent="0.25">
      <c r="A21" s="286" t="s">
        <v>11</v>
      </c>
      <c r="B21" s="281" t="s">
        <v>28</v>
      </c>
      <c r="C21" s="37">
        <f>'Приложение к  пояс  2023 '!D17</f>
        <v>0</v>
      </c>
      <c r="D21" s="37"/>
      <c r="E21" s="37"/>
      <c r="F21" s="37">
        <v>0</v>
      </c>
      <c r="G21" s="37"/>
      <c r="H21" s="37"/>
      <c r="I21" s="37">
        <v>0</v>
      </c>
      <c r="J21" s="37"/>
      <c r="K21" s="37"/>
      <c r="L21" s="49" t="e">
        <f>#REF!+#REF!+#REF!+#REF!+#REF!+#REF!+C21+F21+I21</f>
        <v>#REF!</v>
      </c>
      <c r="M21" s="22" t="s">
        <v>12</v>
      </c>
      <c r="N21" s="251"/>
      <c r="W21" s="3"/>
    </row>
    <row r="22" spans="1:23" ht="210.75" hidden="1" customHeight="1" x14ac:dyDescent="0.25">
      <c r="A22" s="286"/>
      <c r="B22" s="281"/>
      <c r="C22" s="37">
        <f>'Приложение к  пояс  2023 '!D18</f>
        <v>0</v>
      </c>
      <c r="D22" s="37"/>
      <c r="E22" s="37"/>
      <c r="F22" s="37">
        <v>0</v>
      </c>
      <c r="G22" s="37"/>
      <c r="H22" s="37"/>
      <c r="I22" s="37">
        <v>0</v>
      </c>
      <c r="J22" s="37"/>
      <c r="K22" s="37"/>
      <c r="L22" s="49" t="e">
        <f>#REF!+#REF!+#REF!+#REF!+#REF!+#REF!+C22+F22+I22</f>
        <v>#REF!</v>
      </c>
      <c r="M22" s="22" t="s">
        <v>8</v>
      </c>
      <c r="N22" s="251"/>
      <c r="Q22" s="3"/>
    </row>
    <row r="23" spans="1:23" ht="66.75" customHeight="1" x14ac:dyDescent="0.25">
      <c r="A23" s="287" t="s">
        <v>11</v>
      </c>
      <c r="B23" s="289" t="s">
        <v>79</v>
      </c>
      <c r="C23" s="37">
        <v>100</v>
      </c>
      <c r="D23" s="37">
        <v>7.7</v>
      </c>
      <c r="E23" s="37">
        <f t="shared" ref="E23:E26" si="5">C23-D23</f>
        <v>92.3</v>
      </c>
      <c r="F23" s="37">
        <v>100</v>
      </c>
      <c r="G23" s="37">
        <v>7.7</v>
      </c>
      <c r="H23" s="37">
        <f>F23-G23</f>
        <v>92.3</v>
      </c>
      <c r="I23" s="37">
        <v>100</v>
      </c>
      <c r="J23" s="37">
        <v>7.7</v>
      </c>
      <c r="K23" s="37">
        <f>I23-J23</f>
        <v>92.3</v>
      </c>
      <c r="L23" s="49">
        <f t="shared" ref="L23:L45" si="6">C23+F23+I23</f>
        <v>300</v>
      </c>
      <c r="M23" s="22" t="s">
        <v>12</v>
      </c>
      <c r="N23" s="251"/>
    </row>
    <row r="24" spans="1:23" ht="54.75" customHeight="1" x14ac:dyDescent="0.25">
      <c r="A24" s="288"/>
      <c r="B24" s="289"/>
      <c r="C24" s="37">
        <v>2584.5</v>
      </c>
      <c r="D24" s="37">
        <v>2504.9</v>
      </c>
      <c r="E24" s="37">
        <f t="shared" si="5"/>
        <v>79.599999999999909</v>
      </c>
      <c r="F24" s="37">
        <v>2584.5</v>
      </c>
      <c r="G24" s="37">
        <v>2504.9</v>
      </c>
      <c r="H24" s="37">
        <f>F24-G24</f>
        <v>79.599999999999909</v>
      </c>
      <c r="I24" s="37">
        <v>2584.5</v>
      </c>
      <c r="J24" s="37">
        <v>2504.9</v>
      </c>
      <c r="K24" s="37">
        <f>I24-J24</f>
        <v>79.599999999999909</v>
      </c>
      <c r="L24" s="49">
        <f t="shared" si="6"/>
        <v>7753.5</v>
      </c>
      <c r="M24" s="22" t="s">
        <v>8</v>
      </c>
      <c r="N24" s="251"/>
    </row>
    <row r="25" spans="1:23" ht="72" x14ac:dyDescent="0.25">
      <c r="A25" s="29" t="s">
        <v>13</v>
      </c>
      <c r="B25" s="244" t="s">
        <v>45</v>
      </c>
      <c r="C25" s="37">
        <v>2358.6999999999998</v>
      </c>
      <c r="D25" s="37">
        <v>1456</v>
      </c>
      <c r="E25" s="37">
        <f t="shared" si="5"/>
        <v>902.69999999999982</v>
      </c>
      <c r="F25" s="37">
        <v>2056.1</v>
      </c>
      <c r="G25" s="37">
        <v>1456</v>
      </c>
      <c r="H25" s="37">
        <f t="shared" ref="H25:H28" si="7">F25-G25</f>
        <v>600.09999999999991</v>
      </c>
      <c r="I25" s="37">
        <v>2056.1</v>
      </c>
      <c r="J25" s="37">
        <v>1456</v>
      </c>
      <c r="K25" s="37">
        <f t="shared" ref="K25:K28" si="8">I25-J25</f>
        <v>600.09999999999991</v>
      </c>
      <c r="L25" s="49">
        <f t="shared" si="6"/>
        <v>6470.9</v>
      </c>
      <c r="M25" s="22" t="s">
        <v>12</v>
      </c>
      <c r="N25" s="251"/>
    </row>
    <row r="26" spans="1:23" ht="72" x14ac:dyDescent="0.25">
      <c r="A26" s="29" t="s">
        <v>14</v>
      </c>
      <c r="B26" s="244" t="s">
        <v>41</v>
      </c>
      <c r="C26" s="37">
        <v>11117.2</v>
      </c>
      <c r="D26" s="37">
        <v>6999.2</v>
      </c>
      <c r="E26" s="37">
        <f t="shared" si="5"/>
        <v>4118.0000000000009</v>
      </c>
      <c r="F26" s="37">
        <v>8452.5</v>
      </c>
      <c r="G26" s="37">
        <v>6999.2</v>
      </c>
      <c r="H26" s="37">
        <f t="shared" si="7"/>
        <v>1453.3000000000002</v>
      </c>
      <c r="I26" s="37">
        <v>8452.5</v>
      </c>
      <c r="J26" s="37">
        <v>6999.2</v>
      </c>
      <c r="K26" s="37">
        <f t="shared" si="8"/>
        <v>1453.3000000000002</v>
      </c>
      <c r="L26" s="49">
        <f t="shared" si="6"/>
        <v>28022.2</v>
      </c>
      <c r="M26" s="22" t="s">
        <v>12</v>
      </c>
      <c r="N26" s="251"/>
    </row>
    <row r="27" spans="1:23" ht="51" customHeight="1" x14ac:dyDescent="0.25">
      <c r="A27" s="29" t="s">
        <v>15</v>
      </c>
      <c r="B27" s="244" t="s">
        <v>44</v>
      </c>
      <c r="C27" s="37">
        <v>3000</v>
      </c>
      <c r="D27" s="37"/>
      <c r="E27" s="37"/>
      <c r="F27" s="37">
        <v>6000</v>
      </c>
      <c r="G27" s="37">
        <v>3000</v>
      </c>
      <c r="H27" s="37">
        <f t="shared" si="7"/>
        <v>3000</v>
      </c>
      <c r="I27" s="37">
        <v>6000</v>
      </c>
      <c r="J27" s="37">
        <v>3000</v>
      </c>
      <c r="K27" s="37">
        <f t="shared" si="8"/>
        <v>3000</v>
      </c>
      <c r="L27" s="49">
        <f t="shared" si="6"/>
        <v>15000</v>
      </c>
      <c r="M27" s="22" t="s">
        <v>12</v>
      </c>
      <c r="N27" s="251"/>
    </row>
    <row r="28" spans="1:23" ht="72" x14ac:dyDescent="0.25">
      <c r="A28" s="29" t="s">
        <v>16</v>
      </c>
      <c r="B28" s="244" t="s">
        <v>43</v>
      </c>
      <c r="C28" s="37">
        <v>5861</v>
      </c>
      <c r="D28" s="37">
        <v>3411.6</v>
      </c>
      <c r="E28" s="37">
        <f t="shared" ref="E28:E33" si="9">C28-D28</f>
        <v>2449.4</v>
      </c>
      <c r="F28" s="37">
        <v>3371.6</v>
      </c>
      <c r="G28" s="37">
        <v>3411.6</v>
      </c>
      <c r="H28" s="37">
        <f t="shared" si="7"/>
        <v>-40</v>
      </c>
      <c r="I28" s="37">
        <v>3371.6</v>
      </c>
      <c r="J28" s="37">
        <v>3411.6</v>
      </c>
      <c r="K28" s="37">
        <f t="shared" si="8"/>
        <v>-40</v>
      </c>
      <c r="L28" s="49">
        <f t="shared" si="6"/>
        <v>12604.2</v>
      </c>
      <c r="M28" s="22" t="s">
        <v>12</v>
      </c>
      <c r="N28" s="251"/>
    </row>
    <row r="29" spans="1:23" ht="96" x14ac:dyDescent="0.25">
      <c r="A29" s="29" t="s">
        <v>17</v>
      </c>
      <c r="B29" s="244" t="s">
        <v>95</v>
      </c>
      <c r="C29" s="37">
        <v>566.79999999999995</v>
      </c>
      <c r="D29" s="37"/>
      <c r="E29" s="37"/>
      <c r="F29" s="37">
        <v>0</v>
      </c>
      <c r="G29" s="37"/>
      <c r="H29" s="37"/>
      <c r="I29" s="37">
        <v>0</v>
      </c>
      <c r="J29" s="37"/>
      <c r="K29" s="37"/>
      <c r="L29" s="49">
        <f t="shared" si="6"/>
        <v>566.79999999999995</v>
      </c>
      <c r="M29" s="22" t="s">
        <v>12</v>
      </c>
      <c r="N29" s="251"/>
    </row>
    <row r="30" spans="1:23" ht="24" x14ac:dyDescent="0.25">
      <c r="A30" s="290">
        <v>2</v>
      </c>
      <c r="B30" s="289" t="s">
        <v>32</v>
      </c>
      <c r="C30" s="37">
        <f>C34+C38</f>
        <v>560</v>
      </c>
      <c r="D30" s="37">
        <f t="shared" ref="D30:D32" si="10">D34+D38</f>
        <v>10.8</v>
      </c>
      <c r="E30" s="37">
        <f t="shared" si="9"/>
        <v>549.20000000000005</v>
      </c>
      <c r="F30" s="37">
        <f t="shared" ref="F30:G32" si="11">F34+F38</f>
        <v>562</v>
      </c>
      <c r="G30" s="37">
        <f t="shared" si="11"/>
        <v>12.2</v>
      </c>
      <c r="H30" s="37">
        <f>F30-G30</f>
        <v>549.79999999999995</v>
      </c>
      <c r="I30" s="37">
        <f t="shared" ref="I30:J32" si="12">I34+I38</f>
        <v>0</v>
      </c>
      <c r="J30" s="37">
        <f t="shared" si="12"/>
        <v>12.2</v>
      </c>
      <c r="K30" s="37">
        <f>I30-J30</f>
        <v>-12.2</v>
      </c>
      <c r="L30" s="49">
        <f t="shared" si="6"/>
        <v>1122</v>
      </c>
      <c r="M30" s="22" t="s">
        <v>12</v>
      </c>
      <c r="N30" s="251"/>
      <c r="P30" s="3"/>
    </row>
    <row r="31" spans="1:23" ht="24" x14ac:dyDescent="0.25">
      <c r="A31" s="290"/>
      <c r="B31" s="289"/>
      <c r="C31" s="37">
        <v>1016.4</v>
      </c>
      <c r="D31" s="37">
        <f t="shared" si="10"/>
        <v>698.5</v>
      </c>
      <c r="E31" s="37">
        <f t="shared" si="9"/>
        <v>317.89999999999998</v>
      </c>
      <c r="F31" s="37">
        <v>1061.9000000000001</v>
      </c>
      <c r="G31" s="37">
        <f t="shared" si="11"/>
        <v>811.6</v>
      </c>
      <c r="H31" s="37">
        <f t="shared" ref="H31:H33" si="13">F31-G31</f>
        <v>250.30000000000007</v>
      </c>
      <c r="I31" s="37">
        <f t="shared" si="12"/>
        <v>0</v>
      </c>
      <c r="J31" s="37">
        <f t="shared" si="12"/>
        <v>811.6</v>
      </c>
      <c r="K31" s="37">
        <f t="shared" ref="K31:K33" si="14">I31-J31</f>
        <v>-811.6</v>
      </c>
      <c r="L31" s="49">
        <f t="shared" si="6"/>
        <v>2078.3000000000002</v>
      </c>
      <c r="M31" s="22" t="s">
        <v>8</v>
      </c>
      <c r="N31" s="251"/>
      <c r="P31" s="3"/>
    </row>
    <row r="32" spans="1:23" ht="133.5" customHeight="1" x14ac:dyDescent="0.25">
      <c r="A32" s="290"/>
      <c r="B32" s="289"/>
      <c r="C32" s="37">
        <v>6692.4</v>
      </c>
      <c r="D32" s="37">
        <f t="shared" si="10"/>
        <v>2627.5</v>
      </c>
      <c r="E32" s="37">
        <f t="shared" si="9"/>
        <v>4064.8999999999996</v>
      </c>
      <c r="F32" s="37">
        <v>6973.8</v>
      </c>
      <c r="G32" s="37">
        <f t="shared" si="11"/>
        <v>3053.1</v>
      </c>
      <c r="H32" s="37">
        <f t="shared" si="13"/>
        <v>3920.7000000000003</v>
      </c>
      <c r="I32" s="37">
        <f t="shared" si="12"/>
        <v>0</v>
      </c>
      <c r="J32" s="37">
        <f t="shared" si="12"/>
        <v>3053.1</v>
      </c>
      <c r="K32" s="37">
        <f t="shared" si="14"/>
        <v>-3053.1</v>
      </c>
      <c r="L32" s="49">
        <f t="shared" si="6"/>
        <v>13666.2</v>
      </c>
      <c r="M32" s="22" t="s">
        <v>9</v>
      </c>
      <c r="N32" s="251"/>
      <c r="P32" s="3"/>
    </row>
    <row r="33" spans="1:16" s="2" customFormat="1" ht="173.25" customHeight="1" x14ac:dyDescent="0.25">
      <c r="A33" s="31"/>
      <c r="B33" s="244" t="s">
        <v>38</v>
      </c>
      <c r="C33" s="37">
        <f>C32+C31+C30</f>
        <v>8268.7999999999993</v>
      </c>
      <c r="D33" s="37">
        <f>D30+D31+D32</f>
        <v>3336.8</v>
      </c>
      <c r="E33" s="37">
        <f t="shared" si="9"/>
        <v>4931.9999999999991</v>
      </c>
      <c r="F33" s="37">
        <f t="shared" ref="F33:G33" si="15">F30+F31+F32</f>
        <v>8597.7000000000007</v>
      </c>
      <c r="G33" s="37">
        <f t="shared" si="15"/>
        <v>3876.9</v>
      </c>
      <c r="H33" s="37">
        <f t="shared" si="13"/>
        <v>4720.8000000000011</v>
      </c>
      <c r="I33" s="37">
        <f t="shared" ref="I33:J33" si="16">I30+I31+I32</f>
        <v>0</v>
      </c>
      <c r="J33" s="37">
        <f t="shared" si="16"/>
        <v>3876.9</v>
      </c>
      <c r="K33" s="37">
        <f t="shared" si="14"/>
        <v>-3876.9</v>
      </c>
      <c r="L33" s="49">
        <f t="shared" si="6"/>
        <v>16866.5</v>
      </c>
      <c r="M33" s="22"/>
      <c r="N33" s="251"/>
      <c r="P33" s="10"/>
    </row>
    <row r="34" spans="1:16" ht="30" customHeight="1" x14ac:dyDescent="0.25">
      <c r="A34" s="287" t="s">
        <v>48</v>
      </c>
      <c r="B34" s="291" t="s">
        <v>60</v>
      </c>
      <c r="C34" s="37">
        <v>500</v>
      </c>
      <c r="D34" s="37">
        <v>10.8</v>
      </c>
      <c r="E34" s="37">
        <f>C34-D34</f>
        <v>489.2</v>
      </c>
      <c r="F34" s="37">
        <v>500</v>
      </c>
      <c r="G34" s="37">
        <v>12.2</v>
      </c>
      <c r="H34" s="37">
        <f>F34-G34</f>
        <v>487.8</v>
      </c>
      <c r="I34" s="37">
        <v>0</v>
      </c>
      <c r="J34" s="37">
        <v>12.2</v>
      </c>
      <c r="K34" s="37">
        <f>I34-J34</f>
        <v>-12.2</v>
      </c>
      <c r="L34" s="49">
        <f t="shared" si="6"/>
        <v>1000</v>
      </c>
      <c r="M34" s="22" t="s">
        <v>12</v>
      </c>
      <c r="N34" s="251"/>
    </row>
    <row r="35" spans="1:16" ht="25.5" customHeight="1" x14ac:dyDescent="0.25">
      <c r="A35" s="288"/>
      <c r="B35" s="292"/>
      <c r="C35" s="37">
        <v>874.6</v>
      </c>
      <c r="D35" s="37">
        <v>698.5</v>
      </c>
      <c r="E35" s="37">
        <f t="shared" ref="E35:E36" si="17">C35-D35</f>
        <v>176.10000000000002</v>
      </c>
      <c r="F35" s="37">
        <v>914.7</v>
      </c>
      <c r="G35" s="37">
        <v>811.6</v>
      </c>
      <c r="H35" s="37">
        <f t="shared" ref="H35:H36" si="18">F35-G35</f>
        <v>103.10000000000002</v>
      </c>
      <c r="I35" s="37">
        <v>0</v>
      </c>
      <c r="J35" s="37">
        <v>811.6</v>
      </c>
      <c r="K35" s="37">
        <f t="shared" ref="K35:K36" si="19">I35-J35</f>
        <v>-811.6</v>
      </c>
      <c r="L35" s="49">
        <f t="shared" si="6"/>
        <v>1789.3000000000002</v>
      </c>
      <c r="M35" s="22" t="s">
        <v>8</v>
      </c>
      <c r="N35" s="251"/>
    </row>
    <row r="36" spans="1:16" ht="27.75" customHeight="1" x14ac:dyDescent="0.25">
      <c r="A36" s="288"/>
      <c r="B36" s="292"/>
      <c r="C36" s="37">
        <v>3290.2</v>
      </c>
      <c r="D36" s="37">
        <v>2627.5</v>
      </c>
      <c r="E36" s="37">
        <f t="shared" si="17"/>
        <v>662.69999999999982</v>
      </c>
      <c r="F36" s="37">
        <v>3440.8</v>
      </c>
      <c r="G36" s="37">
        <v>3053.1</v>
      </c>
      <c r="H36" s="37">
        <f t="shared" si="18"/>
        <v>387.70000000000027</v>
      </c>
      <c r="I36" s="37">
        <v>0</v>
      </c>
      <c r="J36" s="37">
        <v>3053.1</v>
      </c>
      <c r="K36" s="37">
        <f t="shared" si="19"/>
        <v>-3053.1</v>
      </c>
      <c r="L36" s="49">
        <f t="shared" si="6"/>
        <v>6731</v>
      </c>
      <c r="M36" s="22" t="s">
        <v>9</v>
      </c>
      <c r="N36" s="251"/>
    </row>
    <row r="37" spans="1:16" ht="75.75" customHeight="1" x14ac:dyDescent="0.25">
      <c r="A37" s="67"/>
      <c r="B37" s="244" t="s">
        <v>61</v>
      </c>
      <c r="C37" s="37">
        <f>C34+C35+C36</f>
        <v>4664.7999999999993</v>
      </c>
      <c r="D37" s="37">
        <f t="shared" ref="D37:K37" si="20">D34+D35+D36</f>
        <v>3336.8</v>
      </c>
      <c r="E37" s="37">
        <f t="shared" si="20"/>
        <v>1327.9999999999998</v>
      </c>
      <c r="F37" s="37">
        <f t="shared" si="20"/>
        <v>4855.5</v>
      </c>
      <c r="G37" s="37">
        <f t="shared" si="20"/>
        <v>3876.9</v>
      </c>
      <c r="H37" s="37">
        <f t="shared" si="20"/>
        <v>978.60000000000036</v>
      </c>
      <c r="I37" s="37">
        <f t="shared" si="20"/>
        <v>0</v>
      </c>
      <c r="J37" s="37">
        <f t="shared" si="20"/>
        <v>3876.9</v>
      </c>
      <c r="K37" s="37">
        <f t="shared" si="20"/>
        <v>-3876.9</v>
      </c>
      <c r="L37" s="49">
        <f t="shared" si="6"/>
        <v>9520.2999999999993</v>
      </c>
      <c r="M37" s="22"/>
      <c r="N37" s="251"/>
    </row>
    <row r="38" spans="1:16" ht="87.75" customHeight="1" x14ac:dyDescent="0.25">
      <c r="A38" s="287" t="s">
        <v>62</v>
      </c>
      <c r="B38" s="289" t="s">
        <v>64</v>
      </c>
      <c r="C38" s="37">
        <v>60</v>
      </c>
      <c r="D38" s="37">
        <v>0</v>
      </c>
      <c r="E38" s="37">
        <f>C38-D38</f>
        <v>60</v>
      </c>
      <c r="F38" s="37">
        <v>62</v>
      </c>
      <c r="G38" s="37">
        <v>0</v>
      </c>
      <c r="H38" s="37">
        <f>F38-G38</f>
        <v>62</v>
      </c>
      <c r="I38" s="37">
        <v>0</v>
      </c>
      <c r="J38" s="37">
        <v>0</v>
      </c>
      <c r="K38" s="37">
        <f>I38-J38</f>
        <v>0</v>
      </c>
      <c r="L38" s="49">
        <f t="shared" si="6"/>
        <v>122</v>
      </c>
      <c r="M38" s="22" t="s">
        <v>12</v>
      </c>
      <c r="N38" s="251"/>
    </row>
    <row r="39" spans="1:16" ht="41.25" customHeight="1" x14ac:dyDescent="0.25">
      <c r="A39" s="288"/>
      <c r="B39" s="289"/>
      <c r="C39" s="37">
        <v>141.80000000000001</v>
      </c>
      <c r="D39" s="37">
        <v>0</v>
      </c>
      <c r="E39" s="37">
        <f>C39-D39</f>
        <v>141.80000000000001</v>
      </c>
      <c r="F39" s="37">
        <v>147.19999999999999</v>
      </c>
      <c r="G39" s="37">
        <v>0</v>
      </c>
      <c r="H39" s="37">
        <f>F39-G39</f>
        <v>147.19999999999999</v>
      </c>
      <c r="I39" s="37">
        <v>0</v>
      </c>
      <c r="J39" s="37">
        <v>0</v>
      </c>
      <c r="K39" s="37">
        <f t="shared" ref="K39:K40" si="21">I39-J39</f>
        <v>0</v>
      </c>
      <c r="L39" s="49">
        <f t="shared" si="6"/>
        <v>289</v>
      </c>
      <c r="M39" s="22" t="s">
        <v>8</v>
      </c>
      <c r="N39" s="251"/>
    </row>
    <row r="40" spans="1:16" ht="90.75" customHeight="1" x14ac:dyDescent="0.25">
      <c r="A40" s="288"/>
      <c r="B40" s="289"/>
      <c r="C40" s="37">
        <v>3402.2</v>
      </c>
      <c r="D40" s="37"/>
      <c r="E40" s="37"/>
      <c r="F40" s="37">
        <v>3533</v>
      </c>
      <c r="G40" s="37"/>
      <c r="H40" s="37"/>
      <c r="I40" s="37">
        <v>0</v>
      </c>
      <c r="J40" s="37">
        <v>0</v>
      </c>
      <c r="K40" s="37">
        <f t="shared" si="21"/>
        <v>0</v>
      </c>
      <c r="L40" s="49">
        <f t="shared" si="6"/>
        <v>6935.2</v>
      </c>
      <c r="M40" s="22" t="s">
        <v>9</v>
      </c>
      <c r="N40" s="251"/>
    </row>
    <row r="41" spans="1:16" ht="224.25" customHeight="1" x14ac:dyDescent="0.25">
      <c r="A41" s="67"/>
      <c r="B41" s="246" t="s">
        <v>70</v>
      </c>
      <c r="C41" s="37">
        <f>C38+C39+C40</f>
        <v>3604</v>
      </c>
      <c r="D41" s="40">
        <f t="shared" ref="D41:K41" si="22">D38+D39+D40</f>
        <v>0</v>
      </c>
      <c r="E41" s="40">
        <f t="shared" si="22"/>
        <v>201.8</v>
      </c>
      <c r="F41" s="40">
        <f t="shared" si="22"/>
        <v>3742.2</v>
      </c>
      <c r="G41" s="40">
        <f t="shared" si="22"/>
        <v>0</v>
      </c>
      <c r="H41" s="40">
        <f t="shared" si="22"/>
        <v>209.2</v>
      </c>
      <c r="I41" s="40">
        <f t="shared" si="22"/>
        <v>0</v>
      </c>
      <c r="J41" s="40">
        <f t="shared" si="22"/>
        <v>0</v>
      </c>
      <c r="K41" s="40">
        <f t="shared" si="22"/>
        <v>0</v>
      </c>
      <c r="L41" s="49">
        <f t="shared" si="6"/>
        <v>7346.2</v>
      </c>
      <c r="M41" s="22"/>
      <c r="N41" s="251"/>
    </row>
    <row r="42" spans="1:16" ht="70.5" customHeight="1" x14ac:dyDescent="0.25">
      <c r="A42" s="56">
        <v>3</v>
      </c>
      <c r="B42" s="245" t="s">
        <v>52</v>
      </c>
      <c r="C42" s="37">
        <v>7251.3</v>
      </c>
      <c r="D42" s="40">
        <v>5613.4</v>
      </c>
      <c r="E42" s="40">
        <f>C42-D42</f>
        <v>1637.9000000000005</v>
      </c>
      <c r="F42" s="40">
        <v>6849.6</v>
      </c>
      <c r="G42" s="40">
        <v>5613.4</v>
      </c>
      <c r="H42" s="40">
        <f>F42-G42</f>
        <v>1236.2000000000007</v>
      </c>
      <c r="I42" s="40">
        <v>6849.6</v>
      </c>
      <c r="J42" s="40">
        <v>5613.4</v>
      </c>
      <c r="K42" s="40">
        <f>I42-J42</f>
        <v>1236.2000000000007</v>
      </c>
      <c r="L42" s="49">
        <f t="shared" si="6"/>
        <v>20950.5</v>
      </c>
      <c r="M42" s="22" t="s">
        <v>12</v>
      </c>
      <c r="N42" s="251"/>
    </row>
    <row r="43" spans="1:16" ht="55.5" customHeight="1" x14ac:dyDescent="0.25">
      <c r="A43" s="256">
        <v>4</v>
      </c>
      <c r="B43" s="245" t="s">
        <v>91</v>
      </c>
      <c r="C43" s="37">
        <f>C44+C45</f>
        <v>40000</v>
      </c>
      <c r="D43" s="40"/>
      <c r="E43" s="40"/>
      <c r="F43" s="40"/>
      <c r="G43" s="40"/>
      <c r="H43" s="40"/>
      <c r="I43" s="40"/>
      <c r="J43" s="40"/>
      <c r="K43" s="40"/>
      <c r="L43" s="49">
        <f t="shared" si="6"/>
        <v>40000</v>
      </c>
      <c r="M43" s="22"/>
      <c r="N43" s="22"/>
    </row>
    <row r="44" spans="1:16" ht="121.5" customHeight="1" x14ac:dyDescent="0.25">
      <c r="A44" s="280"/>
      <c r="B44" s="281" t="s">
        <v>92</v>
      </c>
      <c r="C44" s="37">
        <v>40</v>
      </c>
      <c r="D44" s="40"/>
      <c r="E44" s="40"/>
      <c r="F44" s="40">
        <v>0</v>
      </c>
      <c r="G44" s="40"/>
      <c r="H44" s="40"/>
      <c r="I44" s="40">
        <v>0</v>
      </c>
      <c r="J44" s="40"/>
      <c r="K44" s="40"/>
      <c r="L44" s="49">
        <f t="shared" si="6"/>
        <v>40</v>
      </c>
      <c r="M44" s="22" t="str">
        <f>M42</f>
        <v>Бюджет ЗГО</v>
      </c>
      <c r="N44" s="22"/>
    </row>
    <row r="45" spans="1:16" ht="103.5" customHeight="1" x14ac:dyDescent="0.25">
      <c r="A45" s="280"/>
      <c r="B45" s="282"/>
      <c r="C45" s="37">
        <v>39960</v>
      </c>
      <c r="D45" s="40"/>
      <c r="E45" s="40"/>
      <c r="F45" s="40">
        <v>0</v>
      </c>
      <c r="G45" s="40"/>
      <c r="H45" s="40"/>
      <c r="I45" s="40">
        <v>0</v>
      </c>
      <c r="J45" s="40"/>
      <c r="K45" s="40"/>
      <c r="L45" s="49">
        <f t="shared" si="6"/>
        <v>39960</v>
      </c>
      <c r="M45" s="22" t="str">
        <f>M39</f>
        <v>Областной бюджет</v>
      </c>
      <c r="N45" s="22"/>
    </row>
    <row r="46" spans="1:16" ht="60" customHeight="1" x14ac:dyDescent="0.25">
      <c r="A46" s="56">
        <v>5</v>
      </c>
      <c r="B46" s="244" t="s">
        <v>105</v>
      </c>
      <c r="C46" s="37">
        <f>C47+C48</f>
        <v>87588.9</v>
      </c>
      <c r="D46" s="37">
        <f t="shared" ref="D46:K46" si="23">D47</f>
        <v>0</v>
      </c>
      <c r="E46" s="37">
        <f t="shared" si="23"/>
        <v>0</v>
      </c>
      <c r="F46" s="37">
        <f t="shared" si="23"/>
        <v>0</v>
      </c>
      <c r="G46" s="37">
        <f t="shared" si="23"/>
        <v>0</v>
      </c>
      <c r="H46" s="37">
        <f t="shared" si="23"/>
        <v>0</v>
      </c>
      <c r="I46" s="37">
        <f t="shared" si="23"/>
        <v>0</v>
      </c>
      <c r="J46" s="37">
        <f t="shared" si="23"/>
        <v>0</v>
      </c>
      <c r="K46" s="37">
        <f t="shared" si="23"/>
        <v>0</v>
      </c>
      <c r="L46" s="37">
        <f>L47+L48</f>
        <v>87588.9</v>
      </c>
      <c r="M46" s="22" t="s">
        <v>104</v>
      </c>
      <c r="N46" s="22"/>
    </row>
    <row r="47" spans="1:16" ht="152.25" customHeight="1" x14ac:dyDescent="0.25">
      <c r="A47" s="231" t="s">
        <v>131</v>
      </c>
      <c r="B47" s="245" t="s">
        <v>99</v>
      </c>
      <c r="C47" s="37">
        <f>87588.9-3500</f>
        <v>84088.9</v>
      </c>
      <c r="D47" s="40"/>
      <c r="E47" s="40"/>
      <c r="F47" s="40">
        <v>0</v>
      </c>
      <c r="G47" s="40"/>
      <c r="H47" s="40"/>
      <c r="I47" s="40">
        <v>0</v>
      </c>
      <c r="J47" s="40"/>
      <c r="K47" s="40"/>
      <c r="L47" s="49">
        <f t="shared" ref="L47:L52" si="24">C47+F47+I47</f>
        <v>84088.9</v>
      </c>
      <c r="M47" s="22" t="s">
        <v>104</v>
      </c>
      <c r="N47" s="22"/>
    </row>
    <row r="48" spans="1:16" ht="96" customHeight="1" x14ac:dyDescent="0.25">
      <c r="A48" s="231" t="s">
        <v>132</v>
      </c>
      <c r="B48" s="245" t="s">
        <v>133</v>
      </c>
      <c r="C48" s="37">
        <v>3500</v>
      </c>
      <c r="D48" s="40"/>
      <c r="E48" s="40"/>
      <c r="F48" s="40">
        <v>0</v>
      </c>
      <c r="G48" s="40"/>
      <c r="H48" s="40"/>
      <c r="I48" s="40">
        <v>0</v>
      </c>
      <c r="J48" s="40"/>
      <c r="K48" s="40"/>
      <c r="L48" s="49">
        <f t="shared" si="24"/>
        <v>3500</v>
      </c>
      <c r="M48" s="22" t="s">
        <v>104</v>
      </c>
      <c r="N48" s="22"/>
    </row>
    <row r="49" spans="1:17" s="7" customFormat="1" ht="33" customHeight="1" x14ac:dyDescent="0.45">
      <c r="A49" s="33"/>
      <c r="B49" s="247" t="s">
        <v>20</v>
      </c>
      <c r="C49" s="50">
        <f>C15+C30+C42+C44+C47+C48</f>
        <v>118443.9</v>
      </c>
      <c r="D49" s="50">
        <f t="shared" ref="D49:I49" si="25">D15+D30+D42+D44+D47</f>
        <v>17498.699999999997</v>
      </c>
      <c r="E49" s="50">
        <f t="shared" si="25"/>
        <v>9749.5000000000018</v>
      </c>
      <c r="F49" s="50">
        <f t="shared" si="25"/>
        <v>27391.799999999996</v>
      </c>
      <c r="G49" s="50">
        <f t="shared" si="25"/>
        <v>20500.099999999999</v>
      </c>
      <c r="H49" s="50">
        <f t="shared" si="25"/>
        <v>6891.7000000000007</v>
      </c>
      <c r="I49" s="50">
        <f t="shared" si="25"/>
        <v>26829.799999999996</v>
      </c>
      <c r="J49" s="64">
        <v>25376.799999999999</v>
      </c>
      <c r="K49" s="64">
        <f>I49-J49</f>
        <v>1452.9999999999964</v>
      </c>
      <c r="L49" s="59">
        <f t="shared" si="24"/>
        <v>172665.49999999997</v>
      </c>
      <c r="M49" s="19"/>
      <c r="N49" s="19"/>
      <c r="P49" s="11"/>
    </row>
    <row r="50" spans="1:17" s="7" customFormat="1" ht="32.25" customHeight="1" x14ac:dyDescent="0.45">
      <c r="A50" s="33"/>
      <c r="B50" s="245" t="s">
        <v>21</v>
      </c>
      <c r="C50" s="50">
        <f t="shared" ref="C50:I50" si="26">C16+C45+C31</f>
        <v>43560.9</v>
      </c>
      <c r="D50" s="50">
        <f t="shared" si="26"/>
        <v>3203.4</v>
      </c>
      <c r="E50" s="50">
        <f t="shared" si="26"/>
        <v>397.49999999999989</v>
      </c>
      <c r="F50" s="50">
        <f t="shared" si="26"/>
        <v>3646.4</v>
      </c>
      <c r="G50" s="50">
        <f t="shared" si="26"/>
        <v>3316.5</v>
      </c>
      <c r="H50" s="50">
        <f t="shared" si="26"/>
        <v>329.9</v>
      </c>
      <c r="I50" s="50">
        <f t="shared" si="26"/>
        <v>2584.5</v>
      </c>
      <c r="J50" s="64">
        <v>8310.2000000000007</v>
      </c>
      <c r="K50" s="64">
        <f t="shared" ref="K50:K52" si="27">I50-J50</f>
        <v>-5725.7000000000007</v>
      </c>
      <c r="L50" s="59">
        <f t="shared" si="24"/>
        <v>49791.8</v>
      </c>
      <c r="M50" s="19"/>
      <c r="N50" s="23"/>
      <c r="P50" s="11"/>
      <c r="Q50" s="12"/>
    </row>
    <row r="51" spans="1:17" s="7" customFormat="1" ht="30.75" customHeight="1" x14ac:dyDescent="0.45">
      <c r="A51" s="33"/>
      <c r="B51" s="245" t="s">
        <v>9</v>
      </c>
      <c r="C51" s="50">
        <f>C32</f>
        <v>6692.4</v>
      </c>
      <c r="D51" s="50">
        <f t="shared" ref="D51:I51" si="28">D32</f>
        <v>2627.5</v>
      </c>
      <c r="E51" s="50">
        <f t="shared" si="28"/>
        <v>4064.8999999999996</v>
      </c>
      <c r="F51" s="50">
        <f t="shared" si="28"/>
        <v>6973.8</v>
      </c>
      <c r="G51" s="50">
        <f t="shared" si="28"/>
        <v>3053.1</v>
      </c>
      <c r="H51" s="50">
        <f t="shared" si="28"/>
        <v>3920.7000000000003</v>
      </c>
      <c r="I51" s="50">
        <f t="shared" si="28"/>
        <v>0</v>
      </c>
      <c r="J51" s="64">
        <v>3053.1</v>
      </c>
      <c r="K51" s="64">
        <f t="shared" si="27"/>
        <v>-3053.1</v>
      </c>
      <c r="L51" s="59">
        <f t="shared" si="24"/>
        <v>13666.2</v>
      </c>
      <c r="M51" s="19"/>
      <c r="N51" s="33"/>
      <c r="P51" s="11"/>
    </row>
    <row r="52" spans="1:17" s="7" customFormat="1" ht="39.75" customHeight="1" x14ac:dyDescent="0.45">
      <c r="A52" s="33"/>
      <c r="B52" s="247" t="s">
        <v>22</v>
      </c>
      <c r="C52" s="50">
        <f>C49+C50+C51</f>
        <v>168697.19999999998</v>
      </c>
      <c r="D52" s="50">
        <f t="shared" ref="D52:I52" si="29">D49+D50+D51</f>
        <v>23329.599999999999</v>
      </c>
      <c r="E52" s="50">
        <f t="shared" si="29"/>
        <v>14211.900000000001</v>
      </c>
      <c r="F52" s="50">
        <f t="shared" si="29"/>
        <v>38012</v>
      </c>
      <c r="G52" s="50">
        <f t="shared" si="29"/>
        <v>26869.699999999997</v>
      </c>
      <c r="H52" s="50">
        <f t="shared" si="29"/>
        <v>11142.300000000001</v>
      </c>
      <c r="I52" s="50">
        <f t="shared" si="29"/>
        <v>29414.299999999996</v>
      </c>
      <c r="J52" s="64">
        <v>36740.1</v>
      </c>
      <c r="K52" s="64">
        <f t="shared" si="27"/>
        <v>-7325.8000000000029</v>
      </c>
      <c r="L52" s="59">
        <f t="shared" si="24"/>
        <v>236123.49999999997</v>
      </c>
      <c r="M52" s="23"/>
      <c r="N52" s="69"/>
      <c r="P52" s="11"/>
    </row>
    <row r="53" spans="1:17" s="8" customFormat="1" ht="63" hidden="1" customHeight="1" x14ac:dyDescent="0.5">
      <c r="A53" s="256" t="s">
        <v>23</v>
      </c>
      <c r="B53" s="256"/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P53" s="13"/>
    </row>
    <row r="54" spans="1:17" s="4" customFormat="1" ht="72" hidden="1" customHeight="1" x14ac:dyDescent="0.35">
      <c r="A54" s="257" t="s">
        <v>57</v>
      </c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1" t="s">
        <v>50</v>
      </c>
      <c r="P54" s="14"/>
    </row>
    <row r="55" spans="1:17" s="4" customFormat="1" ht="47.25" hidden="1" customHeight="1" x14ac:dyDescent="0.35">
      <c r="A55" s="258" t="s">
        <v>51</v>
      </c>
      <c r="B55" s="258"/>
      <c r="C55" s="258"/>
      <c r="D55" s="258"/>
      <c r="E55" s="258"/>
      <c r="F55" s="258"/>
      <c r="G55" s="258"/>
      <c r="H55" s="258"/>
      <c r="I55" s="258"/>
      <c r="J55" s="258"/>
      <c r="K55" s="258"/>
      <c r="L55" s="258"/>
      <c r="M55" s="258"/>
      <c r="N55" s="251"/>
    </row>
    <row r="56" spans="1:17" ht="115.5" hidden="1" customHeight="1" x14ac:dyDescent="0.25">
      <c r="A56" s="56">
        <v>4</v>
      </c>
      <c r="B56" s="28" t="s">
        <v>34</v>
      </c>
      <c r="C56" s="64">
        <f>C57+C58+C59+C60+C61+C62+C63+C64+C65+C66+C67+C68+C69+C70+C71+C72+C73+C74+C75</f>
        <v>392936.81</v>
      </c>
      <c r="D56" s="40">
        <f t="shared" ref="D56:E56" si="30">D57+D58+D60+D59</f>
        <v>207874.7</v>
      </c>
      <c r="E56" s="40">
        <f t="shared" si="30"/>
        <v>295658.28000000003</v>
      </c>
      <c r="F56" s="64">
        <f>F57+F58+F59+F60</f>
        <v>216547.20000000001</v>
      </c>
      <c r="G56" s="40">
        <f>G57+G58+G59+G60</f>
        <v>207874.7</v>
      </c>
      <c r="H56" s="40">
        <f>H57+H58+H59+H60</f>
        <v>216547.20000000001</v>
      </c>
      <c r="I56" s="40">
        <f>I57+I58+I59+I60</f>
        <v>216547.20000000001</v>
      </c>
      <c r="J56" s="40">
        <v>197450.2</v>
      </c>
      <c r="K56" s="40">
        <f>I56-J56</f>
        <v>19097</v>
      </c>
      <c r="L56" s="40">
        <f t="shared" ref="L56:L75" si="31">C56+F56+I56</f>
        <v>826031.21</v>
      </c>
      <c r="M56" s="22" t="s">
        <v>12</v>
      </c>
      <c r="N56" s="251"/>
    </row>
    <row r="57" spans="1:17" ht="79.5" hidden="1" customHeight="1" x14ac:dyDescent="0.25">
      <c r="A57" s="20" t="s">
        <v>55</v>
      </c>
      <c r="B57" s="28" t="s">
        <v>36</v>
      </c>
      <c r="C57" s="64">
        <f>280315.1-C60</f>
        <v>265773.09999999998</v>
      </c>
      <c r="D57" s="40">
        <f t="shared" ref="D57:E57" si="32">207874.7-D59</f>
        <v>207874.7</v>
      </c>
      <c r="E57" s="40">
        <f t="shared" si="32"/>
        <v>204874.7</v>
      </c>
      <c r="F57" s="64">
        <f>207874.7-F60</f>
        <v>195457</v>
      </c>
      <c r="G57" s="40">
        <f>207874.7-G60</f>
        <v>206648.2</v>
      </c>
      <c r="H57" s="40">
        <f>207874.7-H60</f>
        <v>207874.7</v>
      </c>
      <c r="I57" s="40">
        <f>207874.7-I60</f>
        <v>195457</v>
      </c>
      <c r="J57" s="40">
        <v>197450.2</v>
      </c>
      <c r="K57" s="40">
        <f t="shared" ref="K57:K58" si="33">I57-J57</f>
        <v>-1993.2000000000116</v>
      </c>
      <c r="L57" s="61">
        <f t="shared" si="31"/>
        <v>656687.1</v>
      </c>
      <c r="M57" s="22" t="s">
        <v>12</v>
      </c>
      <c r="N57" s="251"/>
    </row>
    <row r="58" spans="1:17" ht="53.25" hidden="1" customHeight="1" x14ac:dyDescent="0.25">
      <c r="A58" s="20" t="s">
        <v>56</v>
      </c>
      <c r="B58" s="21" t="s">
        <v>35</v>
      </c>
      <c r="C58" s="64">
        <v>87783.58</v>
      </c>
      <c r="D58" s="70">
        <v>0</v>
      </c>
      <c r="E58" s="70">
        <f>C58-D58</f>
        <v>87783.58</v>
      </c>
      <c r="F58" s="77">
        <v>4172.5</v>
      </c>
      <c r="G58" s="76">
        <v>0</v>
      </c>
      <c r="H58" s="76">
        <f t="shared" ref="H58" si="34">F58-G58</f>
        <v>4172.5</v>
      </c>
      <c r="I58" s="76">
        <v>4172.5</v>
      </c>
      <c r="J58" s="40">
        <v>0</v>
      </c>
      <c r="K58" s="40">
        <f t="shared" si="33"/>
        <v>4172.5</v>
      </c>
      <c r="L58" s="61">
        <f t="shared" si="31"/>
        <v>96128.58</v>
      </c>
      <c r="M58" s="22" t="s">
        <v>12</v>
      </c>
      <c r="N58" s="251"/>
    </row>
    <row r="59" spans="1:17" ht="122.25" hidden="1" customHeight="1" x14ac:dyDescent="0.25">
      <c r="A59" s="20" t="s">
        <v>58</v>
      </c>
      <c r="B59" s="71" t="s">
        <v>59</v>
      </c>
      <c r="C59" s="64">
        <v>3000</v>
      </c>
      <c r="D59" s="50">
        <v>0</v>
      </c>
      <c r="E59" s="50">
        <f>C59-D59</f>
        <v>3000</v>
      </c>
      <c r="F59" s="50">
        <v>4500</v>
      </c>
      <c r="G59" s="37">
        <v>0</v>
      </c>
      <c r="H59" s="40">
        <f>F59-G59</f>
        <v>4500</v>
      </c>
      <c r="I59" s="37">
        <v>4500</v>
      </c>
      <c r="J59" s="50">
        <v>0</v>
      </c>
      <c r="K59" s="50">
        <f>I60-J59</f>
        <v>12417.7</v>
      </c>
      <c r="L59" s="61">
        <f t="shared" si="31"/>
        <v>12000</v>
      </c>
      <c r="M59" s="22" t="s">
        <v>12</v>
      </c>
      <c r="N59" s="283"/>
    </row>
    <row r="60" spans="1:17" ht="150" hidden="1" customHeight="1" x14ac:dyDescent="0.25">
      <c r="A60" s="20" t="s">
        <v>69</v>
      </c>
      <c r="B60" s="21" t="s">
        <v>68</v>
      </c>
      <c r="C60" s="40">
        <v>14542</v>
      </c>
      <c r="D60" s="60"/>
      <c r="E60" s="60"/>
      <c r="F60" s="50">
        <v>12417.7</v>
      </c>
      <c r="G60" s="50">
        <v>1226.5</v>
      </c>
      <c r="H60" s="50">
        <v>0</v>
      </c>
      <c r="I60" s="50">
        <v>12417.7</v>
      </c>
      <c r="J60" s="37">
        <v>0</v>
      </c>
      <c r="K60" s="40">
        <f>I59-J60</f>
        <v>4500</v>
      </c>
      <c r="L60" s="61">
        <f t="shared" si="31"/>
        <v>39377.4</v>
      </c>
      <c r="M60" s="22" t="s">
        <v>12</v>
      </c>
      <c r="N60" s="72" t="s">
        <v>80</v>
      </c>
    </row>
    <row r="61" spans="1:17" ht="150" hidden="1" customHeight="1" x14ac:dyDescent="0.25">
      <c r="A61" s="20" t="s">
        <v>94</v>
      </c>
      <c r="B61" s="21" t="s">
        <v>93</v>
      </c>
      <c r="C61" s="64">
        <v>13204.93</v>
      </c>
      <c r="D61" s="40">
        <f>'Приложение к  пояс  2023 '!E76</f>
        <v>12957.300000000001</v>
      </c>
      <c r="E61" s="40">
        <f>'Приложение к  пояс  2023 '!F76</f>
        <v>0</v>
      </c>
      <c r="F61" s="64">
        <f>'Приложение к  пояс  2023 '!G76</f>
        <v>0</v>
      </c>
      <c r="G61" s="40">
        <f>'Приложение к  пояс  2023 '!H76</f>
        <v>0</v>
      </c>
      <c r="H61" s="40">
        <f>'Приложение к  пояс  2023 '!I76</f>
        <v>0</v>
      </c>
      <c r="I61" s="40">
        <f>'Приложение к  пояс  2023 '!J76</f>
        <v>0</v>
      </c>
      <c r="J61" s="40">
        <f>'Приложение к  пояс  2023 '!K76</f>
        <v>0</v>
      </c>
      <c r="K61" s="40">
        <f>'Приложение к  пояс  2023 '!L76</f>
        <v>0</v>
      </c>
      <c r="L61" s="61">
        <f t="shared" si="31"/>
        <v>13204.93</v>
      </c>
      <c r="M61" s="22" t="s">
        <v>12</v>
      </c>
      <c r="N61" s="72"/>
    </row>
    <row r="62" spans="1:17" ht="47.25" hidden="1" customHeight="1" x14ac:dyDescent="0.25">
      <c r="A62" s="263" t="s">
        <v>111</v>
      </c>
      <c r="B62" s="265" t="s">
        <v>97</v>
      </c>
      <c r="C62" s="64">
        <v>100</v>
      </c>
      <c r="D62" s="64">
        <v>100</v>
      </c>
      <c r="E62" s="64">
        <v>100</v>
      </c>
      <c r="F62" s="64">
        <v>100</v>
      </c>
      <c r="G62" s="64">
        <v>100</v>
      </c>
      <c r="H62" s="64">
        <v>100</v>
      </c>
      <c r="I62" s="64">
        <v>100</v>
      </c>
      <c r="J62" s="40"/>
      <c r="K62" s="40"/>
      <c r="L62" s="61">
        <f t="shared" si="31"/>
        <v>300</v>
      </c>
      <c r="M62" s="22" t="s">
        <v>12</v>
      </c>
      <c r="N62" s="277" t="s">
        <v>127</v>
      </c>
    </row>
    <row r="63" spans="1:17" ht="47.25" hidden="1" customHeight="1" x14ac:dyDescent="0.25">
      <c r="A63" s="264"/>
      <c r="B63" s="266"/>
      <c r="C63" s="64">
        <v>2355</v>
      </c>
      <c r="D63" s="64">
        <v>2355</v>
      </c>
      <c r="E63" s="64">
        <v>2355</v>
      </c>
      <c r="F63" s="64">
        <v>2355</v>
      </c>
      <c r="G63" s="64">
        <v>2355</v>
      </c>
      <c r="H63" s="64">
        <v>2355</v>
      </c>
      <c r="I63" s="64">
        <v>2355</v>
      </c>
      <c r="J63" s="40"/>
      <c r="K63" s="40"/>
      <c r="L63" s="61">
        <f t="shared" si="31"/>
        <v>7065</v>
      </c>
      <c r="M63" s="22" t="s">
        <v>8</v>
      </c>
      <c r="N63" s="278"/>
    </row>
    <row r="64" spans="1:17" ht="47.25" hidden="1" customHeight="1" x14ac:dyDescent="0.25">
      <c r="A64" s="263" t="s">
        <v>112</v>
      </c>
      <c r="B64" s="265" t="s">
        <v>66</v>
      </c>
      <c r="C64" s="64">
        <v>352.2</v>
      </c>
      <c r="D64" s="64">
        <v>352.2</v>
      </c>
      <c r="E64" s="64">
        <v>352.2</v>
      </c>
      <c r="F64" s="64">
        <v>352.2</v>
      </c>
      <c r="G64" s="64">
        <v>352.2</v>
      </c>
      <c r="H64" s="64">
        <v>352.2</v>
      </c>
      <c r="I64" s="64">
        <v>352.2</v>
      </c>
      <c r="J64" s="40"/>
      <c r="K64" s="40"/>
      <c r="L64" s="61">
        <f t="shared" si="31"/>
        <v>1056.5999999999999</v>
      </c>
      <c r="M64" s="22" t="s">
        <v>12</v>
      </c>
      <c r="N64" s="278"/>
    </row>
    <row r="65" spans="1:14" ht="47.25" hidden="1" customHeight="1" x14ac:dyDescent="0.25">
      <c r="A65" s="267"/>
      <c r="B65" s="268"/>
      <c r="C65" s="64">
        <v>1761</v>
      </c>
      <c r="D65" s="64">
        <v>1761</v>
      </c>
      <c r="E65" s="64">
        <v>1761</v>
      </c>
      <c r="F65" s="64">
        <v>1761</v>
      </c>
      <c r="G65" s="64">
        <v>1761</v>
      </c>
      <c r="H65" s="64">
        <v>1761</v>
      </c>
      <c r="I65" s="64">
        <v>1761</v>
      </c>
      <c r="J65" s="40"/>
      <c r="K65" s="40"/>
      <c r="L65" s="61">
        <f t="shared" si="31"/>
        <v>5283</v>
      </c>
      <c r="M65" s="22" t="s">
        <v>8</v>
      </c>
      <c r="N65" s="278"/>
    </row>
    <row r="66" spans="1:14" ht="47.25" hidden="1" customHeight="1" x14ac:dyDescent="0.25">
      <c r="A66" s="263" t="s">
        <v>113</v>
      </c>
      <c r="B66" s="265" t="s">
        <v>47</v>
      </c>
      <c r="C66" s="64">
        <v>117.4</v>
      </c>
      <c r="D66" s="64">
        <v>117.4</v>
      </c>
      <c r="E66" s="64">
        <v>117.4</v>
      </c>
      <c r="F66" s="64">
        <v>117.4</v>
      </c>
      <c r="G66" s="64">
        <v>117.4</v>
      </c>
      <c r="H66" s="64">
        <v>117.4</v>
      </c>
      <c r="I66" s="64">
        <v>117.4</v>
      </c>
      <c r="J66" s="40"/>
      <c r="K66" s="40"/>
      <c r="L66" s="61">
        <f t="shared" si="31"/>
        <v>352.20000000000005</v>
      </c>
      <c r="M66" s="22" t="s">
        <v>12</v>
      </c>
      <c r="N66" s="278"/>
    </row>
    <row r="67" spans="1:14" ht="47.25" hidden="1" customHeight="1" x14ac:dyDescent="0.25">
      <c r="A67" s="269"/>
      <c r="B67" s="262"/>
      <c r="C67" s="64">
        <v>528.29999999999995</v>
      </c>
      <c r="D67" s="64">
        <v>528.29999999999995</v>
      </c>
      <c r="E67" s="64">
        <v>528.29999999999995</v>
      </c>
      <c r="F67" s="64">
        <v>528.29999999999995</v>
      </c>
      <c r="G67" s="64">
        <v>528.29999999999995</v>
      </c>
      <c r="H67" s="64">
        <v>528.29999999999995</v>
      </c>
      <c r="I67" s="64">
        <v>528.29999999999995</v>
      </c>
      <c r="J67" s="40"/>
      <c r="K67" s="40"/>
      <c r="L67" s="61">
        <f t="shared" si="31"/>
        <v>1584.8999999999999</v>
      </c>
      <c r="M67" s="22" t="s">
        <v>8</v>
      </c>
      <c r="N67" s="278"/>
    </row>
    <row r="68" spans="1:14" ht="47.25" hidden="1" customHeight="1" x14ac:dyDescent="0.25">
      <c r="A68" s="259" t="s">
        <v>114</v>
      </c>
      <c r="B68" s="261" t="s">
        <v>77</v>
      </c>
      <c r="C68" s="64">
        <v>293.5</v>
      </c>
      <c r="D68" s="64">
        <v>293.5</v>
      </c>
      <c r="E68" s="64">
        <v>293.5</v>
      </c>
      <c r="F68" s="64">
        <v>293.5</v>
      </c>
      <c r="G68" s="64">
        <v>293.5</v>
      </c>
      <c r="H68" s="64">
        <v>293.5</v>
      </c>
      <c r="I68" s="64">
        <v>293.5</v>
      </c>
      <c r="J68" s="40"/>
      <c r="K68" s="40"/>
      <c r="L68" s="61">
        <f t="shared" si="31"/>
        <v>880.5</v>
      </c>
      <c r="M68" s="22" t="s">
        <v>12</v>
      </c>
      <c r="N68" s="278"/>
    </row>
    <row r="69" spans="1:14" ht="47.25" hidden="1" customHeight="1" x14ac:dyDescent="0.25">
      <c r="A69" s="260"/>
      <c r="B69" s="262"/>
      <c r="C69" s="64">
        <v>880.5</v>
      </c>
      <c r="D69" s="64">
        <v>880.5</v>
      </c>
      <c r="E69" s="64">
        <v>880.5</v>
      </c>
      <c r="F69" s="64">
        <v>880.5</v>
      </c>
      <c r="G69" s="64">
        <v>880.5</v>
      </c>
      <c r="H69" s="64">
        <v>880.5</v>
      </c>
      <c r="I69" s="64">
        <v>880.5</v>
      </c>
      <c r="J69" s="40"/>
      <c r="K69" s="40"/>
      <c r="L69" s="61">
        <f t="shared" si="31"/>
        <v>2641.5</v>
      </c>
      <c r="M69" s="22" t="s">
        <v>8</v>
      </c>
      <c r="N69" s="278"/>
    </row>
    <row r="70" spans="1:14" ht="47.25" hidden="1" customHeight="1" x14ac:dyDescent="0.25">
      <c r="A70" s="259" t="s">
        <v>115</v>
      </c>
      <c r="B70" s="261" t="s">
        <v>76</v>
      </c>
      <c r="C70" s="64">
        <v>234.8</v>
      </c>
      <c r="D70" s="64">
        <v>234.8</v>
      </c>
      <c r="E70" s="64">
        <v>234.8</v>
      </c>
      <c r="F70" s="64">
        <v>234.8</v>
      </c>
      <c r="G70" s="64">
        <v>234.8</v>
      </c>
      <c r="H70" s="64">
        <v>234.8</v>
      </c>
      <c r="I70" s="64">
        <v>234.8</v>
      </c>
      <c r="J70" s="40"/>
      <c r="K70" s="40"/>
      <c r="L70" s="61">
        <f t="shared" si="31"/>
        <v>704.40000000000009</v>
      </c>
      <c r="M70" s="22" t="s">
        <v>12</v>
      </c>
      <c r="N70" s="278"/>
    </row>
    <row r="71" spans="1:14" ht="47.25" hidden="1" customHeight="1" x14ac:dyDescent="0.25">
      <c r="A71" s="269"/>
      <c r="B71" s="276"/>
      <c r="C71" s="64">
        <v>1584.9</v>
      </c>
      <c r="D71" s="64">
        <v>1584.9</v>
      </c>
      <c r="E71" s="64">
        <v>1584.9</v>
      </c>
      <c r="F71" s="64">
        <v>1584.9</v>
      </c>
      <c r="G71" s="64">
        <v>1584.9</v>
      </c>
      <c r="H71" s="64">
        <v>1584.9</v>
      </c>
      <c r="I71" s="64">
        <v>1584.9</v>
      </c>
      <c r="J71" s="40"/>
      <c r="K71" s="40"/>
      <c r="L71" s="61">
        <f t="shared" si="31"/>
        <v>4754.7000000000007</v>
      </c>
      <c r="M71" s="22" t="s">
        <v>8</v>
      </c>
      <c r="N71" s="278"/>
    </row>
    <row r="72" spans="1:14" ht="47.25" hidden="1" customHeight="1" x14ac:dyDescent="0.25">
      <c r="A72" s="259" t="s">
        <v>116</v>
      </c>
      <c r="B72" s="261" t="s">
        <v>65</v>
      </c>
      <c r="C72" s="64">
        <v>10</v>
      </c>
      <c r="D72" s="64">
        <v>10</v>
      </c>
      <c r="E72" s="64">
        <v>10</v>
      </c>
      <c r="F72" s="64">
        <v>10</v>
      </c>
      <c r="G72" s="64">
        <v>10</v>
      </c>
      <c r="H72" s="64">
        <v>10</v>
      </c>
      <c r="I72" s="64">
        <v>10</v>
      </c>
      <c r="J72" s="40"/>
      <c r="K72" s="40"/>
      <c r="L72" s="61">
        <f t="shared" si="31"/>
        <v>30</v>
      </c>
      <c r="M72" s="22" t="s">
        <v>12</v>
      </c>
      <c r="N72" s="278"/>
    </row>
    <row r="73" spans="1:14" ht="47.25" hidden="1" customHeight="1" x14ac:dyDescent="0.25">
      <c r="A73" s="270"/>
      <c r="B73" s="271"/>
      <c r="C73" s="64">
        <v>322.60000000000002</v>
      </c>
      <c r="D73" s="64">
        <v>322.60000000000002</v>
      </c>
      <c r="E73" s="64">
        <v>322.60000000000002</v>
      </c>
      <c r="F73" s="64">
        <v>322.60000000000002</v>
      </c>
      <c r="G73" s="64">
        <v>322.60000000000002</v>
      </c>
      <c r="H73" s="64">
        <v>322.60000000000002</v>
      </c>
      <c r="I73" s="64">
        <v>322.60000000000002</v>
      </c>
      <c r="J73" s="40"/>
      <c r="K73" s="40"/>
      <c r="L73" s="61">
        <f t="shared" si="31"/>
        <v>967.80000000000007</v>
      </c>
      <c r="M73" s="22" t="s">
        <v>63</v>
      </c>
      <c r="N73" s="278"/>
    </row>
    <row r="74" spans="1:14" ht="47.25" hidden="1" customHeight="1" x14ac:dyDescent="0.25">
      <c r="A74" s="259" t="s">
        <v>117</v>
      </c>
      <c r="B74" s="261" t="s">
        <v>67</v>
      </c>
      <c r="C74" s="64">
        <v>23</v>
      </c>
      <c r="D74" s="64">
        <v>23</v>
      </c>
      <c r="E74" s="64">
        <v>23</v>
      </c>
      <c r="F74" s="64"/>
      <c r="G74" s="64">
        <v>23</v>
      </c>
      <c r="H74" s="64">
        <v>23</v>
      </c>
      <c r="I74" s="64"/>
      <c r="J74" s="40"/>
      <c r="K74" s="40"/>
      <c r="L74" s="61">
        <f t="shared" si="31"/>
        <v>23</v>
      </c>
      <c r="M74" s="22" t="s">
        <v>122</v>
      </c>
      <c r="N74" s="278"/>
    </row>
    <row r="75" spans="1:14" ht="47.25" hidden="1" customHeight="1" x14ac:dyDescent="0.25">
      <c r="A75" s="270"/>
      <c r="B75" s="271"/>
      <c r="C75" s="64">
        <v>70</v>
      </c>
      <c r="D75" s="64">
        <v>70</v>
      </c>
      <c r="E75" s="64">
        <v>70</v>
      </c>
      <c r="F75" s="64">
        <v>70</v>
      </c>
      <c r="G75" s="64">
        <v>70</v>
      </c>
      <c r="H75" s="64">
        <v>70</v>
      </c>
      <c r="I75" s="64">
        <v>70</v>
      </c>
      <c r="J75" s="40"/>
      <c r="K75" s="40"/>
      <c r="L75" s="61">
        <f t="shared" si="31"/>
        <v>210</v>
      </c>
      <c r="M75" s="22" t="s">
        <v>63</v>
      </c>
      <c r="N75" s="279"/>
    </row>
    <row r="76" spans="1:14" s="6" customFormat="1" ht="26.25" hidden="1" x14ac:dyDescent="0.4">
      <c r="A76" s="33"/>
      <c r="B76" s="56" t="s">
        <v>20</v>
      </c>
      <c r="C76" s="64">
        <f t="shared" ref="C76:I76" si="35">C57+C58+C59+C60+C61+C62+C64+C66+C68+C70+C72+C74</f>
        <v>385434.51</v>
      </c>
      <c r="D76" s="64">
        <f t="shared" si="35"/>
        <v>221962.9</v>
      </c>
      <c r="E76" s="64">
        <f t="shared" si="35"/>
        <v>296789.18000000005</v>
      </c>
      <c r="F76" s="64">
        <f t="shared" si="35"/>
        <v>217655.1</v>
      </c>
      <c r="G76" s="64">
        <f t="shared" si="35"/>
        <v>209005.6</v>
      </c>
      <c r="H76" s="64">
        <f t="shared" si="35"/>
        <v>217678.1</v>
      </c>
      <c r="I76" s="64">
        <f t="shared" si="35"/>
        <v>217655.1</v>
      </c>
      <c r="J76" s="63"/>
      <c r="K76" s="63"/>
      <c r="L76" s="73">
        <f>C76+F76+I76</f>
        <v>820744.71</v>
      </c>
      <c r="M76" s="19"/>
      <c r="N76" s="19"/>
    </row>
    <row r="77" spans="1:14" s="6" customFormat="1" ht="26.25" hidden="1" x14ac:dyDescent="0.4">
      <c r="A77" s="33"/>
      <c r="B77" s="22" t="s">
        <v>21</v>
      </c>
      <c r="C77" s="64">
        <f t="shared" ref="C77:I77" si="36">C63+C65+C67+C69+C71+C73+C75</f>
        <v>7502.3000000000011</v>
      </c>
      <c r="D77" s="64">
        <f t="shared" si="36"/>
        <v>7502.3000000000011</v>
      </c>
      <c r="E77" s="64">
        <f t="shared" si="36"/>
        <v>7502.3000000000011</v>
      </c>
      <c r="F77" s="64">
        <f t="shared" si="36"/>
        <v>7502.3000000000011</v>
      </c>
      <c r="G77" s="64">
        <f t="shared" si="36"/>
        <v>7502.3000000000011</v>
      </c>
      <c r="H77" s="64">
        <f t="shared" si="36"/>
        <v>7502.3000000000011</v>
      </c>
      <c r="I77" s="64">
        <f t="shared" si="36"/>
        <v>7502.3000000000011</v>
      </c>
      <c r="J77" s="63"/>
      <c r="K77" s="63"/>
      <c r="L77" s="73">
        <f>C77+F77+I77</f>
        <v>22506.9</v>
      </c>
      <c r="M77" s="19"/>
      <c r="N77" s="19"/>
    </row>
    <row r="78" spans="1:14" s="6" customFormat="1" ht="26.25" hidden="1" x14ac:dyDescent="0.4">
      <c r="A78" s="33"/>
      <c r="B78" s="56" t="s">
        <v>22</v>
      </c>
      <c r="C78" s="77">
        <f>C76+C77</f>
        <v>392936.81</v>
      </c>
      <c r="D78" s="64">
        <f t="shared" ref="D78:H78" si="37">D76+D77</f>
        <v>229465.19999999998</v>
      </c>
      <c r="E78" s="64">
        <f t="shared" si="37"/>
        <v>304291.48000000004</v>
      </c>
      <c r="F78" s="77">
        <f>F76+F77</f>
        <v>225157.4</v>
      </c>
      <c r="G78" s="64">
        <f t="shared" si="37"/>
        <v>216507.9</v>
      </c>
      <c r="H78" s="64">
        <f t="shared" si="37"/>
        <v>225180.4</v>
      </c>
      <c r="I78" s="77">
        <f>I76+I77</f>
        <v>225157.4</v>
      </c>
      <c r="J78" s="63"/>
      <c r="K78" s="63"/>
      <c r="L78" s="73">
        <f>C78+F78+I78</f>
        <v>843251.61</v>
      </c>
      <c r="M78" s="19"/>
      <c r="N78" s="19"/>
    </row>
    <row r="79" spans="1:14" s="6" customFormat="1" ht="26.25" hidden="1" x14ac:dyDescent="0.4">
      <c r="A79" s="33"/>
      <c r="B79" s="22"/>
      <c r="C79" s="64"/>
      <c r="D79" s="63"/>
      <c r="E79" s="63"/>
      <c r="F79" s="63"/>
      <c r="G79" s="63"/>
      <c r="H79" s="63"/>
      <c r="I79" s="63"/>
      <c r="J79" s="63"/>
      <c r="K79" s="63"/>
      <c r="L79" s="63"/>
      <c r="M79" s="19"/>
      <c r="N79" s="19"/>
    </row>
    <row r="80" spans="1:14" s="27" customFormat="1" ht="41.25" hidden="1" customHeight="1" x14ac:dyDescent="0.4">
      <c r="A80" s="34"/>
      <c r="B80" s="55" t="s">
        <v>24</v>
      </c>
      <c r="C80" s="50">
        <f>C81+C82+C83</f>
        <v>561634.01</v>
      </c>
      <c r="D80" s="50">
        <f t="shared" ref="D80:I80" si="38">D81+D82+D83</f>
        <v>252794.8</v>
      </c>
      <c r="E80" s="50">
        <f t="shared" si="38"/>
        <v>318503.38000000006</v>
      </c>
      <c r="F80" s="50">
        <f>F81+F82+F83</f>
        <v>263169.40000000002</v>
      </c>
      <c r="G80" s="50">
        <f t="shared" si="38"/>
        <v>243377.6</v>
      </c>
      <c r="H80" s="50">
        <f t="shared" si="38"/>
        <v>236322.70000000004</v>
      </c>
      <c r="I80" s="50">
        <f t="shared" si="38"/>
        <v>254571.69999999998</v>
      </c>
      <c r="J80" s="50">
        <v>234190.3</v>
      </c>
      <c r="K80" s="50">
        <f>I80-J80</f>
        <v>20381.399999999994</v>
      </c>
      <c r="L80" s="73">
        <f>C80+F80+I80</f>
        <v>1079375.1100000001</v>
      </c>
      <c r="M80" s="25"/>
      <c r="N80" s="26"/>
    </row>
    <row r="81" spans="1:14" s="6" customFormat="1" ht="26.25" hidden="1" x14ac:dyDescent="0.4">
      <c r="A81" s="33"/>
      <c r="B81" s="22" t="s">
        <v>20</v>
      </c>
      <c r="C81" s="50">
        <f>C76+C49</f>
        <v>503878.41000000003</v>
      </c>
      <c r="D81" s="50">
        <f t="shared" ref="D81:I81" si="39">D76+D49</f>
        <v>239461.59999999998</v>
      </c>
      <c r="E81" s="50">
        <f t="shared" si="39"/>
        <v>306538.68000000005</v>
      </c>
      <c r="F81" s="50">
        <f>F76+F49</f>
        <v>245046.9</v>
      </c>
      <c r="G81" s="50">
        <f t="shared" si="39"/>
        <v>229505.7</v>
      </c>
      <c r="H81" s="50">
        <f t="shared" si="39"/>
        <v>224569.80000000002</v>
      </c>
      <c r="I81" s="50">
        <f t="shared" si="39"/>
        <v>244484.9</v>
      </c>
      <c r="J81" s="50">
        <v>222827</v>
      </c>
      <c r="K81" s="62">
        <f t="shared" ref="K81:K83" si="40">I81-J81</f>
        <v>21657.899999999994</v>
      </c>
      <c r="L81" s="73">
        <f>C81+F81+I81</f>
        <v>993410.21000000008</v>
      </c>
      <c r="M81" s="19"/>
      <c r="N81" s="19"/>
    </row>
    <row r="82" spans="1:14" s="6" customFormat="1" ht="26.25" hidden="1" x14ac:dyDescent="0.4">
      <c r="A82" s="33"/>
      <c r="B82" s="22" t="s">
        <v>21</v>
      </c>
      <c r="C82" s="50">
        <f>C50+C77</f>
        <v>51063.200000000004</v>
      </c>
      <c r="D82" s="50">
        <f t="shared" ref="D82:I82" si="41">D50+D77</f>
        <v>10705.7</v>
      </c>
      <c r="E82" s="50">
        <f t="shared" si="41"/>
        <v>7899.8000000000011</v>
      </c>
      <c r="F82" s="50">
        <f>F50+F77</f>
        <v>11148.7</v>
      </c>
      <c r="G82" s="50">
        <f t="shared" si="41"/>
        <v>10818.800000000001</v>
      </c>
      <c r="H82" s="50">
        <f t="shared" si="41"/>
        <v>7832.2000000000007</v>
      </c>
      <c r="I82" s="50">
        <f t="shared" si="41"/>
        <v>10086.800000000001</v>
      </c>
      <c r="J82" s="50">
        <v>8310.2000000000007</v>
      </c>
      <c r="K82" s="62">
        <f t="shared" si="40"/>
        <v>1776.6000000000004</v>
      </c>
      <c r="L82" s="50">
        <f t="shared" ref="L82" si="42">L50</f>
        <v>49791.8</v>
      </c>
      <c r="M82" s="19"/>
      <c r="N82" s="74"/>
    </row>
    <row r="83" spans="1:14" s="6" customFormat="1" ht="26.25" hidden="1" x14ac:dyDescent="0.4">
      <c r="A83" s="33"/>
      <c r="B83" s="22" t="s">
        <v>25</v>
      </c>
      <c r="C83" s="50">
        <f>C51</f>
        <v>6692.4</v>
      </c>
      <c r="D83" s="50">
        <f t="shared" ref="D83:I83" si="43">D51</f>
        <v>2627.5</v>
      </c>
      <c r="E83" s="50">
        <f t="shared" si="43"/>
        <v>4064.8999999999996</v>
      </c>
      <c r="F83" s="50">
        <f t="shared" si="43"/>
        <v>6973.8</v>
      </c>
      <c r="G83" s="50">
        <f t="shared" si="43"/>
        <v>3053.1</v>
      </c>
      <c r="H83" s="50">
        <f t="shared" si="43"/>
        <v>3920.7000000000003</v>
      </c>
      <c r="I83" s="50">
        <f t="shared" si="43"/>
        <v>0</v>
      </c>
      <c r="J83" s="50">
        <v>3053.1</v>
      </c>
      <c r="K83" s="62">
        <f t="shared" si="40"/>
        <v>-3053.1</v>
      </c>
      <c r="L83" s="73">
        <f>C83+F83+I83</f>
        <v>13666.2</v>
      </c>
      <c r="M83" s="19"/>
      <c r="N83" s="75"/>
    </row>
    <row r="84" spans="1:14" ht="33.75" hidden="1" x14ac:dyDescent="0.5">
      <c r="C84" s="51"/>
      <c r="F84" s="15">
        <v>26316934</v>
      </c>
    </row>
    <row r="85" spans="1:14" hidden="1" x14ac:dyDescent="0.35">
      <c r="C85" s="52"/>
    </row>
  </sheetData>
  <mergeCells count="51">
    <mergeCell ref="L1:N1"/>
    <mergeCell ref="A8:N8"/>
    <mergeCell ref="A9:N9"/>
    <mergeCell ref="A10:A11"/>
    <mergeCell ref="B10:B11"/>
    <mergeCell ref="C10:I10"/>
    <mergeCell ref="L10:L11"/>
    <mergeCell ref="M10:M11"/>
    <mergeCell ref="N10:N11"/>
    <mergeCell ref="M2:N2"/>
    <mergeCell ref="M3:N3"/>
    <mergeCell ref="M4:N4"/>
    <mergeCell ref="M5:N5"/>
    <mergeCell ref="M6:N6"/>
    <mergeCell ref="A12:N12"/>
    <mergeCell ref="A13:M13"/>
    <mergeCell ref="N13:N42"/>
    <mergeCell ref="A14:M14"/>
    <mergeCell ref="A15:A17"/>
    <mergeCell ref="B15:B17"/>
    <mergeCell ref="A21:A22"/>
    <mergeCell ref="B21:B22"/>
    <mergeCell ref="A23:A24"/>
    <mergeCell ref="B23:B24"/>
    <mergeCell ref="A30:A32"/>
    <mergeCell ref="B30:B32"/>
    <mergeCell ref="A34:A36"/>
    <mergeCell ref="B34:B36"/>
    <mergeCell ref="A38:A40"/>
    <mergeCell ref="B38:B40"/>
    <mergeCell ref="A43:A45"/>
    <mergeCell ref="B44:B45"/>
    <mergeCell ref="A53:N53"/>
    <mergeCell ref="A54:M54"/>
    <mergeCell ref="N54:N59"/>
    <mergeCell ref="A55:M55"/>
    <mergeCell ref="A62:A63"/>
    <mergeCell ref="B62:B63"/>
    <mergeCell ref="N62:N75"/>
    <mergeCell ref="A64:A65"/>
    <mergeCell ref="B64:B65"/>
    <mergeCell ref="A66:A67"/>
    <mergeCell ref="B66:B67"/>
    <mergeCell ref="A68:A69"/>
    <mergeCell ref="B68:B69"/>
    <mergeCell ref="A70:A71"/>
    <mergeCell ref="B70:B71"/>
    <mergeCell ref="A72:A73"/>
    <mergeCell ref="B72:B73"/>
    <mergeCell ref="A74:A75"/>
    <mergeCell ref="B74:B75"/>
  </mergeCells>
  <pageMargins left="0.39370078740157483" right="0.27559055118110237" top="0.47244094488188981" bottom="0.47244094488188981" header="0.11811023622047245" footer="0.15748031496062992"/>
  <pageSetup paperSize="9" scale="50" fitToHeight="0" orientation="landscape" r:id="rId1"/>
  <rowBreaks count="2" manualBreakCount="2">
    <brk id="40" max="13" man="1"/>
    <brk id="5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5"/>
  <sheetViews>
    <sheetView tabSelected="1" view="pageBreakPreview" topLeftCell="A2" zoomScale="60" zoomScaleNormal="60" workbookViewId="0">
      <selection activeCell="L15" sqref="L15"/>
    </sheetView>
  </sheetViews>
  <sheetFormatPr defaultColWidth="9.140625" defaultRowHeight="23.25" x14ac:dyDescent="0.35"/>
  <cols>
    <col min="1" max="1" width="11.28515625" style="35" bestFit="1" customWidth="1"/>
    <col min="2" max="2" width="67.5703125" customWidth="1"/>
    <col min="3" max="3" width="28" style="15" customWidth="1"/>
    <col min="4" max="5" width="28" style="44" hidden="1" customWidth="1"/>
    <col min="6" max="6" width="28.28515625" style="15" bestFit="1" customWidth="1"/>
    <col min="7" max="8" width="28.28515625" style="15" hidden="1" customWidth="1"/>
    <col min="9" max="9" width="28.28515625" style="15" customWidth="1"/>
    <col min="10" max="11" width="28.28515625" style="15" hidden="1" customWidth="1"/>
    <col min="12" max="12" width="32.28515625" style="5" customWidth="1"/>
    <col min="13" max="13" width="35.140625" bestFit="1" customWidth="1"/>
    <col min="14" max="14" width="42.7109375" customWidth="1"/>
    <col min="15" max="15" width="9.140625" customWidth="1"/>
    <col min="16" max="16" width="10" customWidth="1"/>
    <col min="17" max="17" width="33.85546875" customWidth="1"/>
    <col min="18" max="18" width="19.28515625" customWidth="1"/>
    <col min="19" max="19" width="12.42578125" customWidth="1"/>
    <col min="20" max="20" width="13.5703125" customWidth="1"/>
    <col min="21" max="21" width="9.140625" customWidth="1"/>
  </cols>
  <sheetData>
    <row r="1" spans="1:20" ht="51.75" hidden="1" customHeight="1" x14ac:dyDescent="0.35">
      <c r="L1" s="248" t="s">
        <v>26</v>
      </c>
      <c r="M1" s="248"/>
      <c r="N1" s="248"/>
    </row>
    <row r="2" spans="1:20" ht="31.5" customHeight="1" x14ac:dyDescent="0.35">
      <c r="C2" s="16"/>
      <c r="D2" s="45"/>
      <c r="E2" s="45"/>
      <c r="F2" s="16"/>
      <c r="G2" s="16"/>
      <c r="H2" s="16"/>
      <c r="I2" s="16"/>
      <c r="J2" s="16"/>
      <c r="K2" s="16"/>
      <c r="L2" s="53"/>
      <c r="M2" s="255" t="s">
        <v>46</v>
      </c>
      <c r="N2" s="255"/>
    </row>
    <row r="3" spans="1:20" ht="24" customHeight="1" x14ac:dyDescent="0.35">
      <c r="C3" s="16"/>
      <c r="D3" s="45"/>
      <c r="E3" s="45"/>
      <c r="F3" s="16"/>
      <c r="G3" s="16"/>
      <c r="H3" s="16"/>
      <c r="I3" s="16"/>
      <c r="J3" s="16"/>
      <c r="K3" s="16"/>
      <c r="L3" s="53"/>
      <c r="M3" s="255" t="s">
        <v>81</v>
      </c>
      <c r="N3" s="255"/>
    </row>
    <row r="4" spans="1:20" ht="27" customHeight="1" x14ac:dyDescent="0.35">
      <c r="C4" s="16"/>
      <c r="D4" s="45"/>
      <c r="E4" s="45"/>
      <c r="F4" s="16"/>
      <c r="G4" s="16"/>
      <c r="H4" s="16"/>
      <c r="I4" s="16"/>
      <c r="J4" s="16"/>
      <c r="K4" s="16"/>
      <c r="L4" s="53"/>
      <c r="M4" s="255" t="s">
        <v>82</v>
      </c>
      <c r="N4" s="255"/>
    </row>
    <row r="5" spans="1:20" ht="29.25" customHeight="1" x14ac:dyDescent="0.35">
      <c r="C5" s="16"/>
      <c r="D5" s="45"/>
      <c r="E5" s="45"/>
      <c r="F5" s="16"/>
      <c r="G5" s="16"/>
      <c r="H5" s="16"/>
      <c r="I5" s="16"/>
      <c r="J5" s="16"/>
      <c r="K5" s="16"/>
      <c r="L5" s="53"/>
      <c r="M5" s="255" t="s">
        <v>83</v>
      </c>
      <c r="N5" s="255"/>
    </row>
    <row r="6" spans="1:20" ht="29.25" customHeight="1" x14ac:dyDescent="0.35">
      <c r="C6" s="16"/>
      <c r="D6" s="45"/>
      <c r="E6" s="45"/>
      <c r="F6" s="16"/>
      <c r="G6" s="16"/>
      <c r="H6" s="16"/>
      <c r="I6" s="16"/>
      <c r="J6" s="16"/>
      <c r="K6" s="16"/>
      <c r="L6" s="53"/>
      <c r="M6" s="255" t="s">
        <v>141</v>
      </c>
      <c r="N6" s="255"/>
    </row>
    <row r="7" spans="1:20" ht="16.5" customHeight="1" x14ac:dyDescent="0.35">
      <c r="A7" s="32"/>
      <c r="B7" s="1"/>
      <c r="C7" s="24"/>
      <c r="D7" s="46"/>
      <c r="E7" s="46"/>
      <c r="F7" s="24"/>
      <c r="G7" s="24"/>
      <c r="H7" s="24"/>
      <c r="I7" s="206"/>
      <c r="J7" s="53"/>
      <c r="K7" s="53"/>
      <c r="L7" s="54"/>
      <c r="M7" s="54"/>
      <c r="N7" s="54"/>
    </row>
    <row r="8" spans="1:20" ht="69" customHeight="1" x14ac:dyDescent="0.45">
      <c r="A8" s="249" t="s">
        <v>138</v>
      </c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</row>
    <row r="9" spans="1:20" ht="21" customHeight="1" x14ac:dyDescent="0.35">
      <c r="A9" s="250" t="s">
        <v>106</v>
      </c>
      <c r="B9" s="250"/>
      <c r="C9" s="250"/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0"/>
    </row>
    <row r="10" spans="1:20" ht="24.75" x14ac:dyDescent="0.25">
      <c r="A10" s="251" t="s">
        <v>1</v>
      </c>
      <c r="B10" s="251" t="s">
        <v>2</v>
      </c>
      <c r="C10" s="252"/>
      <c r="D10" s="252"/>
      <c r="E10" s="252"/>
      <c r="F10" s="252"/>
      <c r="G10" s="252"/>
      <c r="H10" s="252"/>
      <c r="I10" s="253"/>
      <c r="J10" s="233"/>
      <c r="K10" s="233"/>
      <c r="L10" s="251" t="s">
        <v>3</v>
      </c>
      <c r="M10" s="251" t="s">
        <v>4</v>
      </c>
      <c r="N10" s="251" t="s">
        <v>5</v>
      </c>
    </row>
    <row r="11" spans="1:20" ht="42.75" customHeight="1" x14ac:dyDescent="0.25">
      <c r="A11" s="251"/>
      <c r="B11" s="251"/>
      <c r="C11" s="43" t="s">
        <v>84</v>
      </c>
      <c r="D11" s="47" t="s">
        <v>72</v>
      </c>
      <c r="E11" s="47" t="s">
        <v>73</v>
      </c>
      <c r="F11" s="43" t="s">
        <v>85</v>
      </c>
      <c r="G11" s="43" t="s">
        <v>72</v>
      </c>
      <c r="H11" s="43" t="s">
        <v>73</v>
      </c>
      <c r="I11" s="43" t="s">
        <v>86</v>
      </c>
      <c r="J11" s="43" t="s">
        <v>72</v>
      </c>
      <c r="K11" s="17" t="s">
        <v>73</v>
      </c>
      <c r="L11" s="251"/>
      <c r="M11" s="251"/>
      <c r="N11" s="251"/>
    </row>
    <row r="12" spans="1:20" s="8" customFormat="1" ht="30" customHeight="1" x14ac:dyDescent="0.5">
      <c r="A12" s="284" t="s">
        <v>6</v>
      </c>
      <c r="B12" s="284"/>
      <c r="C12" s="284"/>
      <c r="D12" s="284"/>
      <c r="E12" s="284"/>
      <c r="F12" s="284"/>
      <c r="G12" s="284"/>
      <c r="H12" s="284"/>
      <c r="I12" s="284"/>
      <c r="J12" s="284"/>
      <c r="K12" s="284"/>
      <c r="L12" s="284"/>
      <c r="M12" s="284"/>
      <c r="N12" s="284"/>
    </row>
    <row r="13" spans="1:20" s="5" customFormat="1" ht="56.25" customHeight="1" x14ac:dyDescent="0.35">
      <c r="A13" s="257" t="s">
        <v>139</v>
      </c>
      <c r="B13" s="257"/>
      <c r="C13" s="257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1" t="s">
        <v>128</v>
      </c>
    </row>
    <row r="14" spans="1:20" s="5" customFormat="1" ht="101.25" customHeight="1" x14ac:dyDescent="0.35">
      <c r="A14" s="285" t="s">
        <v>89</v>
      </c>
      <c r="B14" s="285"/>
      <c r="C14" s="285"/>
      <c r="D14" s="285"/>
      <c r="E14" s="285"/>
      <c r="F14" s="285"/>
      <c r="G14" s="285"/>
      <c r="H14" s="285"/>
      <c r="I14" s="285"/>
      <c r="J14" s="285"/>
      <c r="K14" s="285"/>
      <c r="L14" s="285"/>
      <c r="M14" s="285"/>
      <c r="N14" s="251"/>
    </row>
    <row r="15" spans="1:20" ht="102" customHeight="1" x14ac:dyDescent="0.25">
      <c r="A15" s="256">
        <v>1</v>
      </c>
      <c r="B15" s="257" t="s">
        <v>31</v>
      </c>
      <c r="C15" s="37">
        <f>C23+C25+C26+C27+C28+C29</f>
        <v>23003.7</v>
      </c>
      <c r="D15" s="37">
        <f t="shared" ref="D15:H15" si="0">D23+D25+D26+D27+D28+D29</f>
        <v>11874.5</v>
      </c>
      <c r="E15" s="37">
        <f t="shared" si="0"/>
        <v>7562.4000000000015</v>
      </c>
      <c r="F15" s="37">
        <f>F23+F25+F26+F27+F28+F29</f>
        <v>19980.199999999997</v>
      </c>
      <c r="G15" s="37">
        <f t="shared" si="0"/>
        <v>14874.5</v>
      </c>
      <c r="H15" s="37">
        <f t="shared" si="0"/>
        <v>5105.7</v>
      </c>
      <c r="I15" s="37">
        <f>I23+I25+I26+I27+I28+I29</f>
        <v>19980.199999999997</v>
      </c>
      <c r="J15" s="37">
        <v>19751.2</v>
      </c>
      <c r="K15" s="37">
        <f>I15-J15</f>
        <v>228.99999999999636</v>
      </c>
      <c r="L15" s="49">
        <f>C15+F15+I15</f>
        <v>62964.099999999991</v>
      </c>
      <c r="M15" s="232" t="s">
        <v>7</v>
      </c>
      <c r="N15" s="251"/>
    </row>
    <row r="16" spans="1:20" ht="32.25" customHeight="1" x14ac:dyDescent="0.25">
      <c r="A16" s="256"/>
      <c r="B16" s="257"/>
      <c r="C16" s="37">
        <f>C24</f>
        <v>2584.5</v>
      </c>
      <c r="D16" s="37">
        <f t="shared" ref="D16:I16" si="1">D24</f>
        <v>2504.9</v>
      </c>
      <c r="E16" s="37">
        <f t="shared" si="1"/>
        <v>79.599999999999909</v>
      </c>
      <c r="F16" s="37">
        <f t="shared" si="1"/>
        <v>2584.5</v>
      </c>
      <c r="G16" s="37">
        <f t="shared" si="1"/>
        <v>2504.9</v>
      </c>
      <c r="H16" s="37">
        <f t="shared" si="1"/>
        <v>79.599999999999909</v>
      </c>
      <c r="I16" s="37">
        <f t="shared" si="1"/>
        <v>2584.5</v>
      </c>
      <c r="J16" s="37">
        <v>7498.6</v>
      </c>
      <c r="K16" s="37">
        <f t="shared" ref="K16:K18" si="2">I16-J16</f>
        <v>-4914.1000000000004</v>
      </c>
      <c r="L16" s="49">
        <f>C16+F16+I16</f>
        <v>7753.5</v>
      </c>
      <c r="M16" s="232" t="s">
        <v>8</v>
      </c>
      <c r="N16" s="251"/>
      <c r="P16" s="3"/>
      <c r="Q16" s="3"/>
      <c r="R16" s="3"/>
      <c r="S16" s="9"/>
      <c r="T16" s="3"/>
    </row>
    <row r="17" spans="1:23" ht="32.25" hidden="1" customHeight="1" x14ac:dyDescent="0.25">
      <c r="A17" s="256"/>
      <c r="B17" s="257"/>
      <c r="C17" s="37">
        <v>0</v>
      </c>
      <c r="D17" s="37">
        <v>1</v>
      </c>
      <c r="E17" s="37">
        <v>2</v>
      </c>
      <c r="F17" s="37">
        <v>0</v>
      </c>
      <c r="G17" s="37">
        <v>4</v>
      </c>
      <c r="H17" s="37">
        <v>5</v>
      </c>
      <c r="I17" s="37">
        <v>0</v>
      </c>
      <c r="J17" s="37">
        <v>0</v>
      </c>
      <c r="K17" s="37">
        <f t="shared" si="2"/>
        <v>0</v>
      </c>
      <c r="L17" s="49">
        <f>C17+F17+I17</f>
        <v>0</v>
      </c>
      <c r="M17" s="232" t="s">
        <v>9</v>
      </c>
      <c r="N17" s="251"/>
      <c r="Q17" s="3"/>
    </row>
    <row r="18" spans="1:23" ht="96" customHeight="1" x14ac:dyDescent="0.55000000000000004">
      <c r="A18" s="18"/>
      <c r="B18" s="235" t="s">
        <v>37</v>
      </c>
      <c r="C18" s="37">
        <f>C16+C15+C17</f>
        <v>25588.2</v>
      </c>
      <c r="D18" s="37">
        <f t="shared" ref="D18:I18" si="3">D16+D15+D17</f>
        <v>14380.4</v>
      </c>
      <c r="E18" s="37">
        <f t="shared" si="3"/>
        <v>7644.0000000000018</v>
      </c>
      <c r="F18" s="37">
        <f>F16+F15+F17</f>
        <v>22564.699999999997</v>
      </c>
      <c r="G18" s="37">
        <f t="shared" si="3"/>
        <v>17383.400000000001</v>
      </c>
      <c r="H18" s="37">
        <f t="shared" si="3"/>
        <v>5190.2999999999993</v>
      </c>
      <c r="I18" s="37">
        <f t="shared" si="3"/>
        <v>22564.699999999997</v>
      </c>
      <c r="J18" s="37">
        <f>J15+J16+J17</f>
        <v>27249.800000000003</v>
      </c>
      <c r="K18" s="37">
        <f t="shared" si="2"/>
        <v>-4685.1000000000058</v>
      </c>
      <c r="L18" s="49">
        <f>I18+F18+C18</f>
        <v>70717.599999999991</v>
      </c>
      <c r="M18" s="232"/>
      <c r="N18" s="251"/>
      <c r="Q18" s="230"/>
      <c r="R18" s="3"/>
    </row>
    <row r="19" spans="1:23" ht="24" customHeight="1" x14ac:dyDescent="0.25">
      <c r="A19" s="234"/>
      <c r="B19" s="235" t="s">
        <v>10</v>
      </c>
      <c r="C19" s="37"/>
      <c r="D19" s="65"/>
      <c r="E19" s="65"/>
      <c r="F19" s="65"/>
      <c r="G19" s="65"/>
      <c r="H19" s="65"/>
      <c r="I19" s="65"/>
      <c r="J19" s="65"/>
      <c r="K19" s="65"/>
      <c r="L19" s="66"/>
      <c r="M19" s="235"/>
      <c r="N19" s="251"/>
      <c r="Q19" s="3"/>
    </row>
    <row r="20" spans="1:23" ht="24" hidden="1" customHeight="1" x14ac:dyDescent="0.25">
      <c r="A20" s="234"/>
      <c r="B20" s="235"/>
      <c r="C20" s="37">
        <f>'Приложение к  пояс  2023 '!D16</f>
        <v>0</v>
      </c>
      <c r="D20" s="37"/>
      <c r="E20" s="37"/>
      <c r="F20" s="37">
        <f>SUM(F21:F28)</f>
        <v>22564.699999999997</v>
      </c>
      <c r="G20" s="37"/>
      <c r="H20" s="37"/>
      <c r="I20" s="37">
        <f>SUM(I21:I28)</f>
        <v>22564.699999999997</v>
      </c>
      <c r="J20" s="37"/>
      <c r="K20" s="37"/>
      <c r="L20" s="66"/>
      <c r="M20" s="235"/>
      <c r="N20" s="251"/>
      <c r="Q20" s="3"/>
    </row>
    <row r="21" spans="1:23" ht="78" hidden="1" customHeight="1" x14ac:dyDescent="0.25">
      <c r="A21" s="286" t="s">
        <v>11</v>
      </c>
      <c r="B21" s="257" t="s">
        <v>28</v>
      </c>
      <c r="C21" s="37">
        <f>'Приложение к  пояс  2023 '!D17</f>
        <v>0</v>
      </c>
      <c r="D21" s="37"/>
      <c r="E21" s="37"/>
      <c r="F21" s="37">
        <v>0</v>
      </c>
      <c r="G21" s="37"/>
      <c r="H21" s="37"/>
      <c r="I21" s="37">
        <v>0</v>
      </c>
      <c r="J21" s="37"/>
      <c r="K21" s="37"/>
      <c r="L21" s="49" t="e">
        <f>#REF!+#REF!+#REF!+#REF!+#REF!+#REF!+C21+F21+I21</f>
        <v>#REF!</v>
      </c>
      <c r="M21" s="232" t="s">
        <v>12</v>
      </c>
      <c r="N21" s="251"/>
      <c r="W21" s="3"/>
    </row>
    <row r="22" spans="1:23" ht="210.75" hidden="1" customHeight="1" x14ac:dyDescent="0.25">
      <c r="A22" s="286"/>
      <c r="B22" s="257"/>
      <c r="C22" s="37">
        <f>'Приложение к  пояс  2023 '!D18</f>
        <v>0</v>
      </c>
      <c r="D22" s="37"/>
      <c r="E22" s="37"/>
      <c r="F22" s="37">
        <v>0</v>
      </c>
      <c r="G22" s="37"/>
      <c r="H22" s="37"/>
      <c r="I22" s="37">
        <v>0</v>
      </c>
      <c r="J22" s="37"/>
      <c r="K22" s="37"/>
      <c r="L22" s="49" t="e">
        <f>#REF!+#REF!+#REF!+#REF!+#REF!+#REF!+C22+F22+I22</f>
        <v>#REF!</v>
      </c>
      <c r="M22" s="232" t="s">
        <v>8</v>
      </c>
      <c r="N22" s="251"/>
      <c r="Q22" s="3"/>
    </row>
    <row r="23" spans="1:23" ht="66.75" customHeight="1" x14ac:dyDescent="0.25">
      <c r="A23" s="287" t="s">
        <v>11</v>
      </c>
      <c r="B23" s="297" t="s">
        <v>79</v>
      </c>
      <c r="C23" s="37">
        <v>100</v>
      </c>
      <c r="D23" s="37">
        <v>7.7</v>
      </c>
      <c r="E23" s="37">
        <f t="shared" ref="E23:E26" si="4">C23-D23</f>
        <v>92.3</v>
      </c>
      <c r="F23" s="37">
        <v>100</v>
      </c>
      <c r="G23" s="37">
        <v>7.7</v>
      </c>
      <c r="H23" s="37">
        <f>F23-G23</f>
        <v>92.3</v>
      </c>
      <c r="I23" s="37">
        <v>100</v>
      </c>
      <c r="J23" s="37">
        <v>7.7</v>
      </c>
      <c r="K23" s="37">
        <f>I23-J23</f>
        <v>92.3</v>
      </c>
      <c r="L23" s="49">
        <f t="shared" ref="L23:L45" si="5">C23+F23+I23</f>
        <v>300</v>
      </c>
      <c r="M23" s="232" t="s">
        <v>12</v>
      </c>
      <c r="N23" s="251"/>
    </row>
    <row r="24" spans="1:23" ht="54.75" customHeight="1" x14ac:dyDescent="0.25">
      <c r="A24" s="288"/>
      <c r="B24" s="297"/>
      <c r="C24" s="37">
        <v>2584.5</v>
      </c>
      <c r="D24" s="37">
        <v>2504.9</v>
      </c>
      <c r="E24" s="37">
        <f t="shared" si="4"/>
        <v>79.599999999999909</v>
      </c>
      <c r="F24" s="37">
        <v>2584.5</v>
      </c>
      <c r="G24" s="37">
        <v>2504.9</v>
      </c>
      <c r="H24" s="37">
        <f>F24-G24</f>
        <v>79.599999999999909</v>
      </c>
      <c r="I24" s="37">
        <v>2584.5</v>
      </c>
      <c r="J24" s="37">
        <v>2504.9</v>
      </c>
      <c r="K24" s="37">
        <f>I24-J24</f>
        <v>79.599999999999909</v>
      </c>
      <c r="L24" s="49">
        <f t="shared" si="5"/>
        <v>7753.5</v>
      </c>
      <c r="M24" s="232" t="s">
        <v>8</v>
      </c>
      <c r="N24" s="251"/>
    </row>
    <row r="25" spans="1:23" ht="72" x14ac:dyDescent="0.25">
      <c r="A25" s="238" t="s">
        <v>13</v>
      </c>
      <c r="B25" s="240" t="s">
        <v>45</v>
      </c>
      <c r="C25" s="37">
        <v>2358.6999999999998</v>
      </c>
      <c r="D25" s="37">
        <v>1456</v>
      </c>
      <c r="E25" s="37">
        <f t="shared" si="4"/>
        <v>902.69999999999982</v>
      </c>
      <c r="F25" s="37">
        <v>2056.1</v>
      </c>
      <c r="G25" s="37">
        <v>1456</v>
      </c>
      <c r="H25" s="37">
        <f t="shared" ref="H25:H28" si="6">F25-G25</f>
        <v>600.09999999999991</v>
      </c>
      <c r="I25" s="37">
        <v>2056.1</v>
      </c>
      <c r="J25" s="37">
        <v>1456</v>
      </c>
      <c r="K25" s="37">
        <f t="shared" ref="K25:K28" si="7">I25-J25</f>
        <v>600.09999999999991</v>
      </c>
      <c r="L25" s="49">
        <f t="shared" si="5"/>
        <v>6470.9</v>
      </c>
      <c r="M25" s="232" t="s">
        <v>12</v>
      </c>
      <c r="N25" s="251"/>
    </row>
    <row r="26" spans="1:23" ht="72" x14ac:dyDescent="0.25">
      <c r="A26" s="238" t="s">
        <v>14</v>
      </c>
      <c r="B26" s="240" t="s">
        <v>41</v>
      </c>
      <c r="C26" s="37">
        <v>11117.2</v>
      </c>
      <c r="D26" s="37">
        <v>6999.2</v>
      </c>
      <c r="E26" s="37">
        <f t="shared" si="4"/>
        <v>4118.0000000000009</v>
      </c>
      <c r="F26" s="37">
        <v>8452.5</v>
      </c>
      <c r="G26" s="37">
        <v>6999.2</v>
      </c>
      <c r="H26" s="37">
        <f t="shared" si="6"/>
        <v>1453.3000000000002</v>
      </c>
      <c r="I26" s="37">
        <v>8452.5</v>
      </c>
      <c r="J26" s="37">
        <v>6999.2</v>
      </c>
      <c r="K26" s="37">
        <f t="shared" si="7"/>
        <v>1453.3000000000002</v>
      </c>
      <c r="L26" s="49">
        <f t="shared" si="5"/>
        <v>28022.2</v>
      </c>
      <c r="M26" s="232" t="s">
        <v>12</v>
      </c>
      <c r="N26" s="251"/>
    </row>
    <row r="27" spans="1:23" ht="51" customHeight="1" x14ac:dyDescent="0.25">
      <c r="A27" s="238" t="s">
        <v>15</v>
      </c>
      <c r="B27" s="240" t="s">
        <v>44</v>
      </c>
      <c r="C27" s="37">
        <v>3000</v>
      </c>
      <c r="D27" s="37"/>
      <c r="E27" s="37"/>
      <c r="F27" s="37">
        <v>6000</v>
      </c>
      <c r="G27" s="37">
        <v>3000</v>
      </c>
      <c r="H27" s="37">
        <f t="shared" si="6"/>
        <v>3000</v>
      </c>
      <c r="I27" s="37">
        <v>6000</v>
      </c>
      <c r="J27" s="37">
        <v>3000</v>
      </c>
      <c r="K27" s="37">
        <f t="shared" si="7"/>
        <v>3000</v>
      </c>
      <c r="L27" s="49">
        <f t="shared" si="5"/>
        <v>15000</v>
      </c>
      <c r="M27" s="232" t="s">
        <v>12</v>
      </c>
      <c r="N27" s="251"/>
    </row>
    <row r="28" spans="1:23" ht="51" customHeight="1" x14ac:dyDescent="0.25">
      <c r="A28" s="238" t="s">
        <v>16</v>
      </c>
      <c r="B28" s="240" t="s">
        <v>43</v>
      </c>
      <c r="C28" s="37">
        <v>5861</v>
      </c>
      <c r="D28" s="37">
        <v>3411.6</v>
      </c>
      <c r="E28" s="37">
        <f t="shared" ref="E28:E30" si="8">C28-D28</f>
        <v>2449.4</v>
      </c>
      <c r="F28" s="37">
        <v>3371.6</v>
      </c>
      <c r="G28" s="37">
        <v>3411.6</v>
      </c>
      <c r="H28" s="37">
        <f t="shared" si="6"/>
        <v>-40</v>
      </c>
      <c r="I28" s="37">
        <v>3371.6</v>
      </c>
      <c r="J28" s="37">
        <v>3411.6</v>
      </c>
      <c r="K28" s="37">
        <f t="shared" si="7"/>
        <v>-40</v>
      </c>
      <c r="L28" s="49">
        <f t="shared" si="5"/>
        <v>12604.2</v>
      </c>
      <c r="M28" s="232" t="s">
        <v>12</v>
      </c>
      <c r="N28" s="251"/>
    </row>
    <row r="29" spans="1:23" ht="96" x14ac:dyDescent="0.25">
      <c r="A29" s="238" t="s">
        <v>17</v>
      </c>
      <c r="B29" s="240" t="s">
        <v>95</v>
      </c>
      <c r="C29" s="37">
        <v>566.79999999999995</v>
      </c>
      <c r="D29" s="37"/>
      <c r="E29" s="37"/>
      <c r="F29" s="37">
        <v>0</v>
      </c>
      <c r="G29" s="37"/>
      <c r="H29" s="37"/>
      <c r="I29" s="37">
        <v>0</v>
      </c>
      <c r="J29" s="37"/>
      <c r="K29" s="37"/>
      <c r="L29" s="49">
        <f t="shared" si="5"/>
        <v>566.79999999999995</v>
      </c>
      <c r="M29" s="232" t="s">
        <v>12</v>
      </c>
      <c r="N29" s="251"/>
    </row>
    <row r="30" spans="1:23" ht="24" x14ac:dyDescent="0.25">
      <c r="A30" s="290">
        <v>2</v>
      </c>
      <c r="B30" s="297" t="s">
        <v>32</v>
      </c>
      <c r="C30" s="37">
        <f>C34+C38</f>
        <v>560</v>
      </c>
      <c r="D30" s="37">
        <f t="shared" ref="D30:D32" si="9">D34+D38</f>
        <v>10.8</v>
      </c>
      <c r="E30" s="37">
        <f t="shared" si="8"/>
        <v>549.20000000000005</v>
      </c>
      <c r="F30" s="37">
        <f t="shared" ref="F30:G32" si="10">F34+F38</f>
        <v>562</v>
      </c>
      <c r="G30" s="37">
        <f t="shared" si="10"/>
        <v>12.2</v>
      </c>
      <c r="H30" s="37">
        <f>F30-G30</f>
        <v>549.79999999999995</v>
      </c>
      <c r="I30" s="37">
        <f t="shared" ref="I30:J32" si="11">I34+I38</f>
        <v>0</v>
      </c>
      <c r="J30" s="37">
        <f t="shared" si="11"/>
        <v>12.2</v>
      </c>
      <c r="K30" s="37">
        <f>I30-J30</f>
        <v>-12.2</v>
      </c>
      <c r="L30" s="49">
        <f t="shared" si="5"/>
        <v>1122</v>
      </c>
      <c r="M30" s="232" t="s">
        <v>12</v>
      </c>
      <c r="N30" s="251"/>
      <c r="P30" s="3"/>
    </row>
    <row r="31" spans="1:23" ht="24" x14ac:dyDescent="0.25">
      <c r="A31" s="290"/>
      <c r="B31" s="297"/>
      <c r="C31" s="37">
        <v>1016.4</v>
      </c>
      <c r="D31" s="37">
        <f t="shared" si="9"/>
        <v>698.5</v>
      </c>
      <c r="E31" s="37">
        <f t="shared" ref="E31:E33" si="12">C31-D31</f>
        <v>317.89999999999998</v>
      </c>
      <c r="F31" s="37">
        <v>1061.9000000000001</v>
      </c>
      <c r="G31" s="37">
        <f t="shared" si="10"/>
        <v>811.6</v>
      </c>
      <c r="H31" s="37">
        <f t="shared" ref="H31:H33" si="13">F31-G31</f>
        <v>250.30000000000007</v>
      </c>
      <c r="I31" s="37">
        <f t="shared" si="11"/>
        <v>0</v>
      </c>
      <c r="J31" s="37">
        <f t="shared" si="11"/>
        <v>811.6</v>
      </c>
      <c r="K31" s="37">
        <f t="shared" ref="K31:K33" si="14">I31-J31</f>
        <v>-811.6</v>
      </c>
      <c r="L31" s="49">
        <f t="shared" si="5"/>
        <v>2078.3000000000002</v>
      </c>
      <c r="M31" s="232" t="s">
        <v>8</v>
      </c>
      <c r="N31" s="251"/>
      <c r="P31" s="3"/>
    </row>
    <row r="32" spans="1:23" ht="123" customHeight="1" x14ac:dyDescent="0.25">
      <c r="A32" s="290"/>
      <c r="B32" s="297"/>
      <c r="C32" s="37">
        <v>6692.4</v>
      </c>
      <c r="D32" s="37">
        <f t="shared" si="9"/>
        <v>2627.5</v>
      </c>
      <c r="E32" s="37">
        <f t="shared" si="12"/>
        <v>4064.8999999999996</v>
      </c>
      <c r="F32" s="37">
        <v>6973.8</v>
      </c>
      <c r="G32" s="37">
        <f t="shared" si="10"/>
        <v>3053.1</v>
      </c>
      <c r="H32" s="37">
        <f t="shared" si="13"/>
        <v>3920.7000000000003</v>
      </c>
      <c r="I32" s="37">
        <f t="shared" si="11"/>
        <v>0</v>
      </c>
      <c r="J32" s="37">
        <f t="shared" si="11"/>
        <v>3053.1</v>
      </c>
      <c r="K32" s="37">
        <f t="shared" si="14"/>
        <v>-3053.1</v>
      </c>
      <c r="L32" s="49">
        <f t="shared" si="5"/>
        <v>13666.2</v>
      </c>
      <c r="M32" s="232" t="s">
        <v>9</v>
      </c>
      <c r="N32" s="251"/>
      <c r="P32" s="3"/>
    </row>
    <row r="33" spans="1:16" s="2" customFormat="1" ht="169.5" customHeight="1" x14ac:dyDescent="0.25">
      <c r="A33" s="31"/>
      <c r="B33" s="240" t="s">
        <v>38</v>
      </c>
      <c r="C33" s="37">
        <f>C32+C31+C30</f>
        <v>8268.7999999999993</v>
      </c>
      <c r="D33" s="37">
        <f>D30+D31+D32</f>
        <v>3336.8</v>
      </c>
      <c r="E33" s="37">
        <f t="shared" si="12"/>
        <v>4931.9999999999991</v>
      </c>
      <c r="F33" s="37">
        <f t="shared" ref="F33:G33" si="15">F30+F31+F32</f>
        <v>8597.7000000000007</v>
      </c>
      <c r="G33" s="37">
        <f t="shared" si="15"/>
        <v>3876.9</v>
      </c>
      <c r="H33" s="37">
        <f t="shared" si="13"/>
        <v>4720.8000000000011</v>
      </c>
      <c r="I33" s="37">
        <f t="shared" ref="I33:J33" si="16">I30+I31+I32</f>
        <v>0</v>
      </c>
      <c r="J33" s="37">
        <f t="shared" si="16"/>
        <v>3876.9</v>
      </c>
      <c r="K33" s="37">
        <f t="shared" si="14"/>
        <v>-3876.9</v>
      </c>
      <c r="L33" s="49">
        <f t="shared" si="5"/>
        <v>16866.5</v>
      </c>
      <c r="M33" s="232"/>
      <c r="N33" s="251"/>
      <c r="P33" s="10"/>
    </row>
    <row r="34" spans="1:16" ht="40.5" customHeight="1" x14ac:dyDescent="0.25">
      <c r="A34" s="287" t="s">
        <v>48</v>
      </c>
      <c r="B34" s="299" t="s">
        <v>60</v>
      </c>
      <c r="C34" s="37">
        <v>500</v>
      </c>
      <c r="D34" s="37">
        <v>10.8</v>
      </c>
      <c r="E34" s="37">
        <f>C34-D34</f>
        <v>489.2</v>
      </c>
      <c r="F34" s="37">
        <v>500</v>
      </c>
      <c r="G34" s="37">
        <v>12.2</v>
      </c>
      <c r="H34" s="37">
        <f>F34-G34</f>
        <v>487.8</v>
      </c>
      <c r="I34" s="37">
        <v>0</v>
      </c>
      <c r="J34" s="37">
        <v>12.2</v>
      </c>
      <c r="K34" s="37">
        <f>I34-J34</f>
        <v>-12.2</v>
      </c>
      <c r="L34" s="49">
        <f t="shared" si="5"/>
        <v>1000</v>
      </c>
      <c r="M34" s="232" t="s">
        <v>12</v>
      </c>
      <c r="N34" s="251"/>
    </row>
    <row r="35" spans="1:16" ht="29.25" customHeight="1" x14ac:dyDescent="0.25">
      <c r="A35" s="288"/>
      <c r="B35" s="300"/>
      <c r="C35" s="37">
        <v>874.6</v>
      </c>
      <c r="D35" s="37">
        <v>698.5</v>
      </c>
      <c r="E35" s="37">
        <f t="shared" ref="E35:E36" si="17">C35-D35</f>
        <v>176.10000000000002</v>
      </c>
      <c r="F35" s="37">
        <v>914.7</v>
      </c>
      <c r="G35" s="37">
        <v>811.6</v>
      </c>
      <c r="H35" s="37">
        <f t="shared" ref="H35:H36" si="18">F35-G35</f>
        <v>103.10000000000002</v>
      </c>
      <c r="I35" s="37">
        <v>0</v>
      </c>
      <c r="J35" s="37">
        <v>811.6</v>
      </c>
      <c r="K35" s="37">
        <f t="shared" ref="K35:K36" si="19">I35-J35</f>
        <v>-811.6</v>
      </c>
      <c r="L35" s="49">
        <f t="shared" si="5"/>
        <v>1789.3000000000002</v>
      </c>
      <c r="M35" s="232" t="s">
        <v>8</v>
      </c>
      <c r="N35" s="251"/>
    </row>
    <row r="36" spans="1:16" ht="30" customHeight="1" x14ac:dyDescent="0.25">
      <c r="A36" s="288"/>
      <c r="B36" s="300"/>
      <c r="C36" s="37">
        <v>3290.2</v>
      </c>
      <c r="D36" s="37">
        <v>2627.5</v>
      </c>
      <c r="E36" s="37">
        <f t="shared" si="17"/>
        <v>662.69999999999982</v>
      </c>
      <c r="F36" s="37">
        <v>3440.8</v>
      </c>
      <c r="G36" s="37">
        <v>3053.1</v>
      </c>
      <c r="H36" s="37">
        <f t="shared" si="18"/>
        <v>387.70000000000027</v>
      </c>
      <c r="I36" s="37">
        <v>0</v>
      </c>
      <c r="J36" s="37">
        <v>3053.1</v>
      </c>
      <c r="K36" s="37">
        <f t="shared" si="19"/>
        <v>-3053.1</v>
      </c>
      <c r="L36" s="49">
        <f t="shared" si="5"/>
        <v>6731</v>
      </c>
      <c r="M36" s="232" t="s">
        <v>9</v>
      </c>
      <c r="N36" s="251"/>
    </row>
    <row r="37" spans="1:16" ht="82.5" customHeight="1" x14ac:dyDescent="0.25">
      <c r="A37" s="239"/>
      <c r="B37" s="240" t="s">
        <v>61</v>
      </c>
      <c r="C37" s="37">
        <f>C34+C35+C36</f>
        <v>4664.7999999999993</v>
      </c>
      <c r="D37" s="37">
        <f t="shared" ref="D37:K37" si="20">D34+D35+D36</f>
        <v>3336.8</v>
      </c>
      <c r="E37" s="37">
        <f t="shared" si="20"/>
        <v>1327.9999999999998</v>
      </c>
      <c r="F37" s="37">
        <f t="shared" si="20"/>
        <v>4855.5</v>
      </c>
      <c r="G37" s="37">
        <f t="shared" si="20"/>
        <v>3876.9</v>
      </c>
      <c r="H37" s="37">
        <f t="shared" si="20"/>
        <v>978.60000000000036</v>
      </c>
      <c r="I37" s="37">
        <f t="shared" si="20"/>
        <v>0</v>
      </c>
      <c r="J37" s="37">
        <f t="shared" si="20"/>
        <v>3876.9</v>
      </c>
      <c r="K37" s="37">
        <f t="shared" si="20"/>
        <v>-3876.9</v>
      </c>
      <c r="L37" s="49">
        <f t="shared" si="5"/>
        <v>9520.2999999999993</v>
      </c>
      <c r="M37" s="232"/>
      <c r="N37" s="251"/>
    </row>
    <row r="38" spans="1:16" ht="87.75" customHeight="1" x14ac:dyDescent="0.25">
      <c r="A38" s="287" t="s">
        <v>62</v>
      </c>
      <c r="B38" s="297" t="s">
        <v>64</v>
      </c>
      <c r="C38" s="37">
        <v>60</v>
      </c>
      <c r="D38" s="37">
        <v>0</v>
      </c>
      <c r="E38" s="37">
        <f>C38-D38</f>
        <v>60</v>
      </c>
      <c r="F38" s="37">
        <v>62</v>
      </c>
      <c r="G38" s="37">
        <v>0</v>
      </c>
      <c r="H38" s="37">
        <f>F38-G38</f>
        <v>62</v>
      </c>
      <c r="I38" s="37">
        <v>0</v>
      </c>
      <c r="J38" s="37">
        <v>0</v>
      </c>
      <c r="K38" s="37">
        <f>I38-J38</f>
        <v>0</v>
      </c>
      <c r="L38" s="49">
        <f t="shared" si="5"/>
        <v>122</v>
      </c>
      <c r="M38" s="232" t="s">
        <v>12</v>
      </c>
      <c r="N38" s="251"/>
    </row>
    <row r="39" spans="1:16" ht="41.25" customHeight="1" x14ac:dyDescent="0.25">
      <c r="A39" s="288"/>
      <c r="B39" s="297"/>
      <c r="C39" s="37">
        <v>141.80000000000001</v>
      </c>
      <c r="D39" s="37">
        <v>0</v>
      </c>
      <c r="E39" s="37">
        <f>C39-D39</f>
        <v>141.80000000000001</v>
      </c>
      <c r="F39" s="37">
        <v>147.19999999999999</v>
      </c>
      <c r="G39" s="37">
        <v>0</v>
      </c>
      <c r="H39" s="37">
        <f>F39-G39</f>
        <v>147.19999999999999</v>
      </c>
      <c r="I39" s="37">
        <v>0</v>
      </c>
      <c r="J39" s="37">
        <v>0</v>
      </c>
      <c r="K39" s="37">
        <f t="shared" ref="K39:K40" si="21">I39-J39</f>
        <v>0</v>
      </c>
      <c r="L39" s="49">
        <f t="shared" si="5"/>
        <v>289</v>
      </c>
      <c r="M39" s="232" t="s">
        <v>8</v>
      </c>
      <c r="N39" s="251"/>
    </row>
    <row r="40" spans="1:16" ht="90.75" customHeight="1" x14ac:dyDescent="0.25">
      <c r="A40" s="288"/>
      <c r="B40" s="297"/>
      <c r="C40" s="37">
        <v>3402.2</v>
      </c>
      <c r="D40" s="37"/>
      <c r="E40" s="37"/>
      <c r="F40" s="37">
        <v>3533</v>
      </c>
      <c r="G40" s="37"/>
      <c r="H40" s="37"/>
      <c r="I40" s="37">
        <v>0</v>
      </c>
      <c r="J40" s="37">
        <v>0</v>
      </c>
      <c r="K40" s="37">
        <f t="shared" si="21"/>
        <v>0</v>
      </c>
      <c r="L40" s="49">
        <f t="shared" si="5"/>
        <v>6935.2</v>
      </c>
      <c r="M40" s="232" t="s">
        <v>9</v>
      </c>
      <c r="N40" s="251"/>
    </row>
    <row r="41" spans="1:16" ht="219.75" customHeight="1" x14ac:dyDescent="0.25">
      <c r="A41" s="239"/>
      <c r="B41" s="241" t="s">
        <v>70</v>
      </c>
      <c r="C41" s="37">
        <f>C38+C39+C40</f>
        <v>3604</v>
      </c>
      <c r="D41" s="40">
        <f t="shared" ref="D41:K41" si="22">D38+D39+D40</f>
        <v>0</v>
      </c>
      <c r="E41" s="40">
        <f t="shared" si="22"/>
        <v>201.8</v>
      </c>
      <c r="F41" s="40">
        <f t="shared" si="22"/>
        <v>3742.2</v>
      </c>
      <c r="G41" s="40">
        <f t="shared" si="22"/>
        <v>0</v>
      </c>
      <c r="H41" s="40">
        <f t="shared" si="22"/>
        <v>209.2</v>
      </c>
      <c r="I41" s="40">
        <f t="shared" si="22"/>
        <v>0</v>
      </c>
      <c r="J41" s="40">
        <f t="shared" si="22"/>
        <v>0</v>
      </c>
      <c r="K41" s="40">
        <f t="shared" si="22"/>
        <v>0</v>
      </c>
      <c r="L41" s="49">
        <f t="shared" si="5"/>
        <v>7346.2</v>
      </c>
      <c r="M41" s="232"/>
      <c r="N41" s="251"/>
    </row>
    <row r="42" spans="1:16" ht="83.25" customHeight="1" x14ac:dyDescent="0.25">
      <c r="A42" s="234">
        <v>3</v>
      </c>
      <c r="B42" s="235" t="s">
        <v>52</v>
      </c>
      <c r="C42" s="37">
        <v>7251.3</v>
      </c>
      <c r="D42" s="40">
        <v>5613.4</v>
      </c>
      <c r="E42" s="40">
        <f>C42-D42</f>
        <v>1637.9000000000005</v>
      </c>
      <c r="F42" s="40">
        <v>6849.6</v>
      </c>
      <c r="G42" s="40">
        <v>5613.4</v>
      </c>
      <c r="H42" s="40">
        <f>F42-G42</f>
        <v>1236.2000000000007</v>
      </c>
      <c r="I42" s="40">
        <v>6849.6</v>
      </c>
      <c r="J42" s="40">
        <v>5613.4</v>
      </c>
      <c r="K42" s="40">
        <f>I42-J42</f>
        <v>1236.2000000000007</v>
      </c>
      <c r="L42" s="49">
        <f t="shared" si="5"/>
        <v>20950.5</v>
      </c>
      <c r="M42" s="232" t="s">
        <v>12</v>
      </c>
      <c r="N42" s="251"/>
    </row>
    <row r="43" spans="1:16" ht="57" customHeight="1" x14ac:dyDescent="0.25">
      <c r="A43" s="256">
        <v>4</v>
      </c>
      <c r="B43" s="235" t="s">
        <v>91</v>
      </c>
      <c r="C43" s="37">
        <f>C44+C45</f>
        <v>40000</v>
      </c>
      <c r="D43" s="40"/>
      <c r="E43" s="40"/>
      <c r="F43" s="40"/>
      <c r="G43" s="40"/>
      <c r="H43" s="40"/>
      <c r="I43" s="40"/>
      <c r="J43" s="40"/>
      <c r="K43" s="40"/>
      <c r="L43" s="49">
        <f t="shared" si="5"/>
        <v>40000</v>
      </c>
      <c r="M43" s="232"/>
      <c r="N43" s="232"/>
    </row>
    <row r="44" spans="1:16" ht="121.5" customHeight="1" x14ac:dyDescent="0.25">
      <c r="A44" s="280"/>
      <c r="B44" s="257" t="s">
        <v>92</v>
      </c>
      <c r="C44" s="37">
        <v>40</v>
      </c>
      <c r="D44" s="40"/>
      <c r="E44" s="40"/>
      <c r="F44" s="40">
        <v>0</v>
      </c>
      <c r="G44" s="40"/>
      <c r="H44" s="40"/>
      <c r="I44" s="40">
        <v>0</v>
      </c>
      <c r="J44" s="40"/>
      <c r="K44" s="40"/>
      <c r="L44" s="49">
        <f t="shared" si="5"/>
        <v>40</v>
      </c>
      <c r="M44" s="232" t="str">
        <f>M42</f>
        <v>Бюджет ЗГО</v>
      </c>
      <c r="N44" s="232"/>
    </row>
    <row r="45" spans="1:16" ht="103.5" customHeight="1" x14ac:dyDescent="0.25">
      <c r="A45" s="280"/>
      <c r="B45" s="298"/>
      <c r="C45" s="37">
        <v>39960</v>
      </c>
      <c r="D45" s="40"/>
      <c r="E45" s="40"/>
      <c r="F45" s="40">
        <v>0</v>
      </c>
      <c r="G45" s="40"/>
      <c r="H45" s="40"/>
      <c r="I45" s="40">
        <v>0</v>
      </c>
      <c r="J45" s="40"/>
      <c r="K45" s="40"/>
      <c r="L45" s="49">
        <f t="shared" si="5"/>
        <v>39960</v>
      </c>
      <c r="M45" s="232" t="str">
        <f>M39</f>
        <v>Областной бюджет</v>
      </c>
      <c r="N45" s="232"/>
    </row>
    <row r="46" spans="1:16" ht="54.75" customHeight="1" x14ac:dyDescent="0.25">
      <c r="A46" s="234">
        <v>5</v>
      </c>
      <c r="B46" s="240" t="s">
        <v>105</v>
      </c>
      <c r="C46" s="37">
        <f>C47+C48</f>
        <v>87588.9</v>
      </c>
      <c r="D46" s="37">
        <f t="shared" ref="D46:K46" si="23">D47</f>
        <v>0</v>
      </c>
      <c r="E46" s="37">
        <f t="shared" si="23"/>
        <v>0</v>
      </c>
      <c r="F46" s="37">
        <f t="shared" si="23"/>
        <v>0</v>
      </c>
      <c r="G46" s="37">
        <f t="shared" si="23"/>
        <v>0</v>
      </c>
      <c r="H46" s="37">
        <f t="shared" si="23"/>
        <v>0</v>
      </c>
      <c r="I46" s="37">
        <f t="shared" si="23"/>
        <v>0</v>
      </c>
      <c r="J46" s="37">
        <f t="shared" si="23"/>
        <v>0</v>
      </c>
      <c r="K46" s="37">
        <f t="shared" si="23"/>
        <v>0</v>
      </c>
      <c r="L46" s="37">
        <f>L47+L48</f>
        <v>87588.9</v>
      </c>
      <c r="M46" s="232" t="s">
        <v>104</v>
      </c>
      <c r="N46" s="232"/>
    </row>
    <row r="47" spans="1:16" ht="165" customHeight="1" x14ac:dyDescent="0.25">
      <c r="A47" s="229" t="s">
        <v>131</v>
      </c>
      <c r="B47" s="235" t="s">
        <v>99</v>
      </c>
      <c r="C47" s="37">
        <f>87588.9-3500</f>
        <v>84088.9</v>
      </c>
      <c r="D47" s="40"/>
      <c r="E47" s="40"/>
      <c r="F47" s="40">
        <v>0</v>
      </c>
      <c r="G47" s="40"/>
      <c r="H47" s="40"/>
      <c r="I47" s="40">
        <v>0</v>
      </c>
      <c r="J47" s="40"/>
      <c r="K47" s="40"/>
      <c r="L47" s="49">
        <f t="shared" ref="L47:L52" si="24">C47+F47+I47</f>
        <v>84088.9</v>
      </c>
      <c r="M47" s="232" t="s">
        <v>104</v>
      </c>
      <c r="N47" s="232"/>
    </row>
    <row r="48" spans="1:16" ht="101.25" customHeight="1" x14ac:dyDescent="0.25">
      <c r="A48" s="229" t="s">
        <v>132</v>
      </c>
      <c r="B48" s="235" t="s">
        <v>133</v>
      </c>
      <c r="C48" s="37">
        <v>3500</v>
      </c>
      <c r="D48" s="40"/>
      <c r="E48" s="40"/>
      <c r="F48" s="40">
        <v>0</v>
      </c>
      <c r="G48" s="40"/>
      <c r="H48" s="40"/>
      <c r="I48" s="40">
        <v>0</v>
      </c>
      <c r="J48" s="40"/>
      <c r="K48" s="40"/>
      <c r="L48" s="243">
        <f t="shared" si="24"/>
        <v>3500</v>
      </c>
      <c r="M48" s="232" t="s">
        <v>104</v>
      </c>
      <c r="N48" s="232"/>
    </row>
    <row r="49" spans="1:17" s="7" customFormat="1" ht="44.25" customHeight="1" x14ac:dyDescent="0.45">
      <c r="A49" s="236"/>
      <c r="B49" s="234" t="s">
        <v>20</v>
      </c>
      <c r="C49" s="50">
        <f>C15+C30+C42+C44+C47+C48</f>
        <v>118443.9</v>
      </c>
      <c r="D49" s="50">
        <f t="shared" ref="D49:I49" si="25">D15+D30+D42+D44+D47</f>
        <v>17498.699999999997</v>
      </c>
      <c r="E49" s="50">
        <f t="shared" si="25"/>
        <v>9749.5000000000018</v>
      </c>
      <c r="F49" s="50">
        <f t="shared" si="25"/>
        <v>27391.799999999996</v>
      </c>
      <c r="G49" s="50">
        <f t="shared" si="25"/>
        <v>20500.099999999999</v>
      </c>
      <c r="H49" s="50">
        <f t="shared" si="25"/>
        <v>6891.7000000000007</v>
      </c>
      <c r="I49" s="50">
        <f t="shared" si="25"/>
        <v>26829.799999999996</v>
      </c>
      <c r="J49" s="64">
        <v>25376.799999999999</v>
      </c>
      <c r="K49" s="64">
        <f>I49-J49</f>
        <v>1452.9999999999964</v>
      </c>
      <c r="L49" s="59">
        <f t="shared" si="24"/>
        <v>172665.49999999997</v>
      </c>
      <c r="M49" s="19"/>
      <c r="N49" s="19"/>
      <c r="P49" s="11"/>
    </row>
    <row r="50" spans="1:17" s="7" customFormat="1" ht="43.5" customHeight="1" x14ac:dyDescent="0.45">
      <c r="A50" s="242"/>
      <c r="B50" s="232" t="s">
        <v>21</v>
      </c>
      <c r="C50" s="50">
        <f>C16+C45+C31</f>
        <v>43560.9</v>
      </c>
      <c r="D50" s="50">
        <f t="shared" ref="D50:I50" si="26">D16+D45+D31</f>
        <v>3203.4</v>
      </c>
      <c r="E50" s="50">
        <f t="shared" si="26"/>
        <v>397.49999999999989</v>
      </c>
      <c r="F50" s="50">
        <f t="shared" si="26"/>
        <v>3646.4</v>
      </c>
      <c r="G50" s="50">
        <f t="shared" si="26"/>
        <v>3316.5</v>
      </c>
      <c r="H50" s="50">
        <f t="shared" si="26"/>
        <v>329.9</v>
      </c>
      <c r="I50" s="50">
        <f t="shared" si="26"/>
        <v>2584.5</v>
      </c>
      <c r="J50" s="64">
        <v>8310.2000000000007</v>
      </c>
      <c r="K50" s="64">
        <f t="shared" ref="K50:K52" si="27">I50-J50</f>
        <v>-5725.7000000000007</v>
      </c>
      <c r="L50" s="59">
        <f t="shared" si="24"/>
        <v>49791.8</v>
      </c>
      <c r="M50" s="19"/>
      <c r="N50" s="23"/>
      <c r="P50" s="11"/>
      <c r="Q50" s="12"/>
    </row>
    <row r="51" spans="1:17" s="7" customFormat="1" ht="49.5" customHeight="1" x14ac:dyDescent="0.45">
      <c r="A51" s="236"/>
      <c r="B51" s="232" t="s">
        <v>9</v>
      </c>
      <c r="C51" s="50">
        <f>C32</f>
        <v>6692.4</v>
      </c>
      <c r="D51" s="50">
        <f t="shared" ref="D51:I51" si="28">D32</f>
        <v>2627.5</v>
      </c>
      <c r="E51" s="50">
        <f t="shared" si="28"/>
        <v>4064.8999999999996</v>
      </c>
      <c r="F51" s="50">
        <f t="shared" si="28"/>
        <v>6973.8</v>
      </c>
      <c r="G51" s="50">
        <f t="shared" si="28"/>
        <v>3053.1</v>
      </c>
      <c r="H51" s="50">
        <f t="shared" si="28"/>
        <v>3920.7000000000003</v>
      </c>
      <c r="I51" s="50">
        <f t="shared" si="28"/>
        <v>0</v>
      </c>
      <c r="J51" s="64">
        <v>3053.1</v>
      </c>
      <c r="K51" s="64">
        <f t="shared" si="27"/>
        <v>-3053.1</v>
      </c>
      <c r="L51" s="59">
        <f t="shared" si="24"/>
        <v>13666.2</v>
      </c>
      <c r="M51" s="19"/>
      <c r="N51" s="236"/>
      <c r="P51" s="11"/>
    </row>
    <row r="52" spans="1:17" s="7" customFormat="1" ht="51.75" customHeight="1" x14ac:dyDescent="0.45">
      <c r="A52" s="236"/>
      <c r="B52" s="234" t="s">
        <v>22</v>
      </c>
      <c r="C52" s="50">
        <f>C49+C50+C51</f>
        <v>168697.19999999998</v>
      </c>
      <c r="D52" s="50">
        <f t="shared" ref="D52:I52" si="29">D49+D50+D51</f>
        <v>23329.599999999999</v>
      </c>
      <c r="E52" s="50">
        <f t="shared" si="29"/>
        <v>14211.900000000001</v>
      </c>
      <c r="F52" s="50">
        <f t="shared" si="29"/>
        <v>38012</v>
      </c>
      <c r="G52" s="50">
        <f t="shared" si="29"/>
        <v>26869.699999999997</v>
      </c>
      <c r="H52" s="50">
        <f t="shared" si="29"/>
        <v>11142.300000000001</v>
      </c>
      <c r="I52" s="50">
        <f t="shared" si="29"/>
        <v>29414.299999999996</v>
      </c>
      <c r="J52" s="64">
        <v>36740.1</v>
      </c>
      <c r="K52" s="64">
        <f t="shared" si="27"/>
        <v>-7325.8000000000029</v>
      </c>
      <c r="L52" s="59">
        <f t="shared" si="24"/>
        <v>236123.49999999997</v>
      </c>
      <c r="M52" s="23"/>
      <c r="N52" s="69"/>
      <c r="P52" s="11"/>
    </row>
    <row r="53" spans="1:17" s="8" customFormat="1" ht="45" customHeight="1" x14ac:dyDescent="0.5">
      <c r="A53" s="256" t="s">
        <v>23</v>
      </c>
      <c r="B53" s="256"/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P53" s="13"/>
    </row>
    <row r="54" spans="1:17" s="4" customFormat="1" ht="55.5" customHeight="1" x14ac:dyDescent="0.35">
      <c r="A54" s="257" t="s">
        <v>57</v>
      </c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1" t="s">
        <v>129</v>
      </c>
      <c r="P54" s="14"/>
    </row>
    <row r="55" spans="1:17" s="4" customFormat="1" ht="46.5" customHeight="1" x14ac:dyDescent="0.35">
      <c r="A55" s="258" t="s">
        <v>51</v>
      </c>
      <c r="B55" s="258"/>
      <c r="C55" s="258"/>
      <c r="D55" s="258"/>
      <c r="E55" s="258"/>
      <c r="F55" s="258"/>
      <c r="G55" s="258"/>
      <c r="H55" s="258"/>
      <c r="I55" s="258"/>
      <c r="J55" s="258"/>
      <c r="K55" s="258"/>
      <c r="L55" s="258"/>
      <c r="M55" s="258"/>
      <c r="N55" s="251"/>
    </row>
    <row r="56" spans="1:17" ht="93" customHeight="1" x14ac:dyDescent="0.25">
      <c r="A56" s="234">
        <v>4</v>
      </c>
      <c r="B56" s="235" t="s">
        <v>34</v>
      </c>
      <c r="C56" s="64">
        <f>C57+C58+C59+C60+C61+C62+C63+C64+C65+C66+C67+C68+C69+C70+C71+C72+C73+C74+C75</f>
        <v>392936.81</v>
      </c>
      <c r="D56" s="40">
        <f t="shared" ref="D56:E56" si="30">D57+D58+D60+D59</f>
        <v>207874.7</v>
      </c>
      <c r="E56" s="40">
        <f t="shared" si="30"/>
        <v>295658.28000000003</v>
      </c>
      <c r="F56" s="64">
        <f>F78</f>
        <v>225157.4</v>
      </c>
      <c r="G56" s="64">
        <f t="shared" ref="G56:I56" si="31">G78</f>
        <v>216507.9</v>
      </c>
      <c r="H56" s="64">
        <f t="shared" si="31"/>
        <v>225180.4</v>
      </c>
      <c r="I56" s="64">
        <f t="shared" si="31"/>
        <v>225157.4</v>
      </c>
      <c r="J56" s="40">
        <v>197450.2</v>
      </c>
      <c r="K56" s="40">
        <f>I56-J56</f>
        <v>27707.199999999983</v>
      </c>
      <c r="L56" s="40">
        <f t="shared" ref="L56:L61" si="32">C56+F56+I56</f>
        <v>843251.61</v>
      </c>
      <c r="M56" s="232"/>
      <c r="N56" s="251"/>
    </row>
    <row r="57" spans="1:17" ht="79.5" customHeight="1" x14ac:dyDescent="0.25">
      <c r="A57" s="237" t="s">
        <v>55</v>
      </c>
      <c r="B57" s="235" t="s">
        <v>36</v>
      </c>
      <c r="C57" s="64">
        <f>280315.1-C60</f>
        <v>265773.09999999998</v>
      </c>
      <c r="D57" s="40">
        <f t="shared" ref="D57:E57" si="33">207874.7-D59</f>
        <v>207874.7</v>
      </c>
      <c r="E57" s="40">
        <f t="shared" si="33"/>
        <v>204874.7</v>
      </c>
      <c r="F57" s="64">
        <f>207874.7-F60</f>
        <v>195457</v>
      </c>
      <c r="G57" s="40">
        <f>207874.7-G60</f>
        <v>206648.2</v>
      </c>
      <c r="H57" s="40">
        <f>207874.7-H60</f>
        <v>207874.7</v>
      </c>
      <c r="I57" s="40">
        <f>207874.7-I60</f>
        <v>195457</v>
      </c>
      <c r="J57" s="40">
        <v>197450.2</v>
      </c>
      <c r="K57" s="40">
        <f t="shared" ref="K57:K58" si="34">I57-J57</f>
        <v>-1993.2000000000116</v>
      </c>
      <c r="L57" s="61">
        <f t="shared" si="32"/>
        <v>656687.1</v>
      </c>
      <c r="M57" s="232" t="s">
        <v>12</v>
      </c>
      <c r="N57" s="251"/>
    </row>
    <row r="58" spans="1:17" ht="53.25" customHeight="1" x14ac:dyDescent="0.25">
      <c r="A58" s="237" t="s">
        <v>56</v>
      </c>
      <c r="B58" s="240" t="s">
        <v>35</v>
      </c>
      <c r="C58" s="64">
        <v>87783.58</v>
      </c>
      <c r="D58" s="70">
        <v>0</v>
      </c>
      <c r="E58" s="70">
        <f>C58-D58</f>
        <v>87783.58</v>
      </c>
      <c r="F58" s="64">
        <v>4172.5</v>
      </c>
      <c r="G58" s="40">
        <v>0</v>
      </c>
      <c r="H58" s="40">
        <f t="shared" ref="H58" si="35">F58-G58</f>
        <v>4172.5</v>
      </c>
      <c r="I58" s="40">
        <v>4172.5</v>
      </c>
      <c r="J58" s="40">
        <v>0</v>
      </c>
      <c r="K58" s="40">
        <f t="shared" si="34"/>
        <v>4172.5</v>
      </c>
      <c r="L58" s="61">
        <f t="shared" si="32"/>
        <v>96128.58</v>
      </c>
      <c r="M58" s="232" t="s">
        <v>12</v>
      </c>
      <c r="N58" s="251"/>
    </row>
    <row r="59" spans="1:17" ht="123.75" customHeight="1" x14ac:dyDescent="0.25">
      <c r="A59" s="237" t="s">
        <v>58</v>
      </c>
      <c r="B59" s="71" t="s">
        <v>59</v>
      </c>
      <c r="C59" s="64">
        <v>3000</v>
      </c>
      <c r="D59" s="50">
        <v>0</v>
      </c>
      <c r="E59" s="50">
        <f>C59-D59</f>
        <v>3000</v>
      </c>
      <c r="F59" s="50">
        <v>4500</v>
      </c>
      <c r="G59" s="37">
        <v>0</v>
      </c>
      <c r="H59" s="40">
        <f>F59-G59</f>
        <v>4500</v>
      </c>
      <c r="I59" s="37">
        <v>4500</v>
      </c>
      <c r="J59" s="50">
        <v>0</v>
      </c>
      <c r="K59" s="50">
        <f>I60-J59</f>
        <v>12417.7</v>
      </c>
      <c r="L59" s="61">
        <f t="shared" si="32"/>
        <v>12000</v>
      </c>
      <c r="M59" s="232" t="s">
        <v>12</v>
      </c>
      <c r="N59" s="283"/>
    </row>
    <row r="60" spans="1:17" ht="63" customHeight="1" x14ac:dyDescent="0.25">
      <c r="A60" s="237" t="s">
        <v>69</v>
      </c>
      <c r="B60" s="240" t="s">
        <v>68</v>
      </c>
      <c r="C60" s="40">
        <v>14542</v>
      </c>
      <c r="D60" s="60"/>
      <c r="E60" s="60"/>
      <c r="F60" s="50">
        <v>12417.7</v>
      </c>
      <c r="G60" s="50">
        <v>1226.5</v>
      </c>
      <c r="H60" s="50">
        <v>0</v>
      </c>
      <c r="I60" s="50">
        <v>12417.7</v>
      </c>
      <c r="J60" s="37">
        <v>0</v>
      </c>
      <c r="K60" s="40">
        <f>I59-J60</f>
        <v>4500</v>
      </c>
      <c r="L60" s="61">
        <f t="shared" si="32"/>
        <v>39377.4</v>
      </c>
      <c r="M60" s="232" t="s">
        <v>12</v>
      </c>
      <c r="N60" s="283"/>
    </row>
    <row r="61" spans="1:17" ht="97.5" customHeight="1" x14ac:dyDescent="0.25">
      <c r="A61" s="237" t="s">
        <v>94</v>
      </c>
      <c r="B61" s="240" t="s">
        <v>93</v>
      </c>
      <c r="C61" s="64">
        <v>13204.93</v>
      </c>
      <c r="D61" s="40">
        <f>'Приложение к  пояс  2023 '!E76</f>
        <v>12957.300000000001</v>
      </c>
      <c r="E61" s="40">
        <f>'Приложение к  пояс  2023 '!F76</f>
        <v>0</v>
      </c>
      <c r="F61" s="64">
        <f>'Приложение к  пояс  2023 '!G76</f>
        <v>0</v>
      </c>
      <c r="G61" s="40">
        <f>'Приложение к  пояс  2023 '!H76</f>
        <v>0</v>
      </c>
      <c r="H61" s="40">
        <f>'Приложение к  пояс  2023 '!I76</f>
        <v>0</v>
      </c>
      <c r="I61" s="40">
        <f>'Приложение к  пояс  2023 '!J76</f>
        <v>0</v>
      </c>
      <c r="J61" s="40">
        <f>'Приложение к  пояс  2023 '!K76</f>
        <v>0</v>
      </c>
      <c r="K61" s="40">
        <f>'Приложение к  пояс  2023 '!L76</f>
        <v>0</v>
      </c>
      <c r="L61" s="61">
        <f t="shared" si="32"/>
        <v>13204.93</v>
      </c>
      <c r="M61" s="232" t="s">
        <v>12</v>
      </c>
      <c r="N61" s="283"/>
    </row>
    <row r="62" spans="1:17" ht="47.25" customHeight="1" x14ac:dyDescent="0.25">
      <c r="A62" s="286" t="s">
        <v>111</v>
      </c>
      <c r="B62" s="296" t="s">
        <v>97</v>
      </c>
      <c r="C62" s="64">
        <v>100</v>
      </c>
      <c r="D62" s="64">
        <v>100</v>
      </c>
      <c r="E62" s="64">
        <v>100</v>
      </c>
      <c r="F62" s="64">
        <v>100</v>
      </c>
      <c r="G62" s="64">
        <v>100</v>
      </c>
      <c r="H62" s="64">
        <v>100</v>
      </c>
      <c r="I62" s="64">
        <v>100</v>
      </c>
      <c r="J62" s="40"/>
      <c r="K62" s="40"/>
      <c r="L62" s="61">
        <f t="shared" ref="L62:L75" si="36">C62+F62+I62</f>
        <v>300</v>
      </c>
      <c r="M62" s="232" t="s">
        <v>12</v>
      </c>
      <c r="N62" s="283"/>
    </row>
    <row r="63" spans="1:17" ht="47.25" customHeight="1" x14ac:dyDescent="0.25">
      <c r="A63" s="286"/>
      <c r="B63" s="296"/>
      <c r="C63" s="64">
        <v>2355</v>
      </c>
      <c r="D63" s="64">
        <v>2355</v>
      </c>
      <c r="E63" s="64">
        <v>2355</v>
      </c>
      <c r="F63" s="64">
        <v>2355</v>
      </c>
      <c r="G63" s="64">
        <v>2355</v>
      </c>
      <c r="H63" s="64">
        <v>2355</v>
      </c>
      <c r="I63" s="64">
        <v>2355</v>
      </c>
      <c r="J63" s="40"/>
      <c r="K63" s="40"/>
      <c r="L63" s="61">
        <f t="shared" si="36"/>
        <v>7065</v>
      </c>
      <c r="M63" s="232" t="s">
        <v>8</v>
      </c>
      <c r="N63" s="283"/>
    </row>
    <row r="64" spans="1:17" ht="47.25" customHeight="1" x14ac:dyDescent="0.25">
      <c r="A64" s="286" t="s">
        <v>112</v>
      </c>
      <c r="B64" s="296" t="s">
        <v>66</v>
      </c>
      <c r="C64" s="64">
        <v>352.2</v>
      </c>
      <c r="D64" s="64">
        <v>352.2</v>
      </c>
      <c r="E64" s="64">
        <v>352.2</v>
      </c>
      <c r="F64" s="64">
        <v>352.2</v>
      </c>
      <c r="G64" s="64">
        <v>352.2</v>
      </c>
      <c r="H64" s="64">
        <v>352.2</v>
      </c>
      <c r="I64" s="64">
        <v>352.2</v>
      </c>
      <c r="J64" s="40"/>
      <c r="K64" s="40"/>
      <c r="L64" s="61">
        <f t="shared" si="36"/>
        <v>1056.5999999999999</v>
      </c>
      <c r="M64" s="232" t="s">
        <v>12</v>
      </c>
      <c r="N64" s="283"/>
    </row>
    <row r="65" spans="1:14" ht="60.75" customHeight="1" x14ac:dyDescent="0.25">
      <c r="A65" s="286"/>
      <c r="B65" s="296"/>
      <c r="C65" s="64">
        <v>1761</v>
      </c>
      <c r="D65" s="64">
        <v>1761</v>
      </c>
      <c r="E65" s="64">
        <v>1761</v>
      </c>
      <c r="F65" s="64">
        <v>1761</v>
      </c>
      <c r="G65" s="64">
        <v>1761</v>
      </c>
      <c r="H65" s="64">
        <v>1761</v>
      </c>
      <c r="I65" s="64">
        <v>1761</v>
      </c>
      <c r="J65" s="40"/>
      <c r="K65" s="40"/>
      <c r="L65" s="61">
        <f t="shared" si="36"/>
        <v>5283</v>
      </c>
      <c r="M65" s="232" t="s">
        <v>8</v>
      </c>
      <c r="N65" s="283"/>
    </row>
    <row r="66" spans="1:14" ht="47.25" customHeight="1" x14ac:dyDescent="0.25">
      <c r="A66" s="286" t="s">
        <v>113</v>
      </c>
      <c r="B66" s="296" t="s">
        <v>47</v>
      </c>
      <c r="C66" s="64">
        <v>117.4</v>
      </c>
      <c r="D66" s="64">
        <v>117.4</v>
      </c>
      <c r="E66" s="64">
        <v>117.4</v>
      </c>
      <c r="F66" s="64">
        <v>117.4</v>
      </c>
      <c r="G66" s="64">
        <v>117.4</v>
      </c>
      <c r="H66" s="64">
        <v>117.4</v>
      </c>
      <c r="I66" s="64">
        <v>117.4</v>
      </c>
      <c r="J66" s="40"/>
      <c r="K66" s="40"/>
      <c r="L66" s="61">
        <f t="shared" si="36"/>
        <v>352.20000000000005</v>
      </c>
      <c r="M66" s="232" t="s">
        <v>12</v>
      </c>
      <c r="N66" s="283"/>
    </row>
    <row r="67" spans="1:14" ht="84.75" customHeight="1" x14ac:dyDescent="0.25">
      <c r="A67" s="287"/>
      <c r="B67" s="295"/>
      <c r="C67" s="64">
        <v>528.29999999999995</v>
      </c>
      <c r="D67" s="64">
        <v>528.29999999999995</v>
      </c>
      <c r="E67" s="64">
        <v>528.29999999999995</v>
      </c>
      <c r="F67" s="64">
        <v>528.29999999999995</v>
      </c>
      <c r="G67" s="64">
        <v>528.29999999999995</v>
      </c>
      <c r="H67" s="64">
        <v>528.29999999999995</v>
      </c>
      <c r="I67" s="64">
        <v>528.29999999999995</v>
      </c>
      <c r="J67" s="40"/>
      <c r="K67" s="40"/>
      <c r="L67" s="61">
        <f t="shared" si="36"/>
        <v>1584.8999999999999</v>
      </c>
      <c r="M67" s="232" t="s">
        <v>8</v>
      </c>
      <c r="N67" s="283"/>
    </row>
    <row r="68" spans="1:14" ht="47.25" customHeight="1" x14ac:dyDescent="0.25">
      <c r="A68" s="287" t="s">
        <v>114</v>
      </c>
      <c r="B68" s="293" t="s">
        <v>77</v>
      </c>
      <c r="C68" s="64">
        <v>293.5</v>
      </c>
      <c r="D68" s="64">
        <v>293.5</v>
      </c>
      <c r="E68" s="64">
        <v>293.5</v>
      </c>
      <c r="F68" s="64">
        <v>293.5</v>
      </c>
      <c r="G68" s="64">
        <v>293.5</v>
      </c>
      <c r="H68" s="64">
        <v>293.5</v>
      </c>
      <c r="I68" s="64">
        <v>293.5</v>
      </c>
      <c r="J68" s="40"/>
      <c r="K68" s="40"/>
      <c r="L68" s="61">
        <f t="shared" si="36"/>
        <v>880.5</v>
      </c>
      <c r="M68" s="232" t="s">
        <v>12</v>
      </c>
      <c r="N68" s="283"/>
    </row>
    <row r="69" spans="1:14" ht="62.25" customHeight="1" x14ac:dyDescent="0.25">
      <c r="A69" s="288"/>
      <c r="B69" s="295"/>
      <c r="C69" s="64">
        <v>880.5</v>
      </c>
      <c r="D69" s="64">
        <v>880.5</v>
      </c>
      <c r="E69" s="64">
        <v>880.5</v>
      </c>
      <c r="F69" s="64">
        <v>880.5</v>
      </c>
      <c r="G69" s="64">
        <v>880.5</v>
      </c>
      <c r="H69" s="64">
        <v>880.5</v>
      </c>
      <c r="I69" s="64">
        <v>880.5</v>
      </c>
      <c r="J69" s="40"/>
      <c r="K69" s="40"/>
      <c r="L69" s="61">
        <f t="shared" si="36"/>
        <v>2641.5</v>
      </c>
      <c r="M69" s="232" t="s">
        <v>8</v>
      </c>
      <c r="N69" s="283"/>
    </row>
    <row r="70" spans="1:14" ht="47.25" customHeight="1" x14ac:dyDescent="0.25">
      <c r="A70" s="287" t="s">
        <v>115</v>
      </c>
      <c r="B70" s="293" t="s">
        <v>76</v>
      </c>
      <c r="C70" s="64">
        <v>234.8</v>
      </c>
      <c r="D70" s="64">
        <v>234.8</v>
      </c>
      <c r="E70" s="64">
        <v>234.8</v>
      </c>
      <c r="F70" s="64">
        <v>234.8</v>
      </c>
      <c r="G70" s="64">
        <v>234.8</v>
      </c>
      <c r="H70" s="64">
        <v>234.8</v>
      </c>
      <c r="I70" s="64">
        <v>234.8</v>
      </c>
      <c r="J70" s="40"/>
      <c r="K70" s="40"/>
      <c r="L70" s="61">
        <f t="shared" si="36"/>
        <v>704.40000000000009</v>
      </c>
      <c r="M70" s="232" t="s">
        <v>12</v>
      </c>
      <c r="N70" s="283"/>
    </row>
    <row r="71" spans="1:14" ht="57" customHeight="1" x14ac:dyDescent="0.25">
      <c r="A71" s="287"/>
      <c r="B71" s="293"/>
      <c r="C71" s="64">
        <v>1584.9</v>
      </c>
      <c r="D71" s="64">
        <v>1584.9</v>
      </c>
      <c r="E71" s="64">
        <v>1584.9</v>
      </c>
      <c r="F71" s="64">
        <v>1584.9</v>
      </c>
      <c r="G71" s="64">
        <v>1584.9</v>
      </c>
      <c r="H71" s="64">
        <v>1584.9</v>
      </c>
      <c r="I71" s="64">
        <v>1584.9</v>
      </c>
      <c r="J71" s="40"/>
      <c r="K71" s="40"/>
      <c r="L71" s="61">
        <f t="shared" si="36"/>
        <v>4754.7000000000007</v>
      </c>
      <c r="M71" s="232" t="s">
        <v>8</v>
      </c>
      <c r="N71" s="283"/>
    </row>
    <row r="72" spans="1:14" ht="39.75" customHeight="1" x14ac:dyDescent="0.25">
      <c r="A72" s="287" t="s">
        <v>116</v>
      </c>
      <c r="B72" s="293" t="s">
        <v>65</v>
      </c>
      <c r="C72" s="64">
        <v>10</v>
      </c>
      <c r="D72" s="64">
        <v>10</v>
      </c>
      <c r="E72" s="64">
        <v>10</v>
      </c>
      <c r="F72" s="64">
        <v>10</v>
      </c>
      <c r="G72" s="64">
        <v>10</v>
      </c>
      <c r="H72" s="64">
        <v>10</v>
      </c>
      <c r="I72" s="64">
        <v>10</v>
      </c>
      <c r="J72" s="40"/>
      <c r="K72" s="40"/>
      <c r="L72" s="61">
        <f t="shared" si="36"/>
        <v>30</v>
      </c>
      <c r="M72" s="232" t="s">
        <v>12</v>
      </c>
      <c r="N72" s="283"/>
    </row>
    <row r="73" spans="1:14" ht="39.75" customHeight="1" x14ac:dyDescent="0.25">
      <c r="A73" s="280"/>
      <c r="B73" s="294"/>
      <c r="C73" s="64">
        <v>322.60000000000002</v>
      </c>
      <c r="D73" s="64">
        <v>322.60000000000002</v>
      </c>
      <c r="E73" s="64">
        <v>322.60000000000002</v>
      </c>
      <c r="F73" s="64">
        <v>322.60000000000002</v>
      </c>
      <c r="G73" s="64">
        <v>322.60000000000002</v>
      </c>
      <c r="H73" s="64">
        <v>322.60000000000002</v>
      </c>
      <c r="I73" s="64">
        <v>322.60000000000002</v>
      </c>
      <c r="J73" s="40"/>
      <c r="K73" s="40"/>
      <c r="L73" s="61">
        <f t="shared" si="36"/>
        <v>967.80000000000007</v>
      </c>
      <c r="M73" s="232" t="s">
        <v>63</v>
      </c>
      <c r="N73" s="283"/>
    </row>
    <row r="74" spans="1:14" ht="47.25" customHeight="1" x14ac:dyDescent="0.25">
      <c r="A74" s="287" t="s">
        <v>117</v>
      </c>
      <c r="B74" s="293" t="s">
        <v>67</v>
      </c>
      <c r="C74" s="64">
        <v>23</v>
      </c>
      <c r="D74" s="64">
        <v>23</v>
      </c>
      <c r="E74" s="64">
        <v>23</v>
      </c>
      <c r="F74" s="64"/>
      <c r="G74" s="64">
        <v>23</v>
      </c>
      <c r="H74" s="64">
        <v>23</v>
      </c>
      <c r="I74" s="64"/>
      <c r="J74" s="40"/>
      <c r="K74" s="40"/>
      <c r="L74" s="61">
        <f t="shared" si="36"/>
        <v>23</v>
      </c>
      <c r="M74" s="232" t="s">
        <v>122</v>
      </c>
      <c r="N74" s="283"/>
    </row>
    <row r="75" spans="1:14" ht="112.5" customHeight="1" x14ac:dyDescent="0.25">
      <c r="A75" s="280"/>
      <c r="B75" s="294"/>
      <c r="C75" s="64">
        <v>70</v>
      </c>
      <c r="D75" s="64">
        <v>70</v>
      </c>
      <c r="E75" s="64">
        <v>70</v>
      </c>
      <c r="F75" s="64">
        <v>70</v>
      </c>
      <c r="G75" s="64">
        <v>70</v>
      </c>
      <c r="H75" s="64">
        <v>70</v>
      </c>
      <c r="I75" s="64">
        <v>70</v>
      </c>
      <c r="J75" s="40"/>
      <c r="K75" s="40"/>
      <c r="L75" s="61">
        <f t="shared" si="36"/>
        <v>210</v>
      </c>
      <c r="M75" s="232" t="s">
        <v>63</v>
      </c>
      <c r="N75" s="283"/>
    </row>
    <row r="76" spans="1:14" s="6" customFormat="1" ht="26.25" x14ac:dyDescent="0.4">
      <c r="A76" s="236"/>
      <c r="B76" s="234" t="s">
        <v>20</v>
      </c>
      <c r="C76" s="64">
        <f t="shared" ref="C76:H76" si="37">C57+C58+C59+C60+C61+C62+C64+C66+C68+C70+C72+C74</f>
        <v>385434.51</v>
      </c>
      <c r="D76" s="64">
        <f t="shared" si="37"/>
        <v>221962.9</v>
      </c>
      <c r="E76" s="64">
        <f t="shared" si="37"/>
        <v>296789.18000000005</v>
      </c>
      <c r="F76" s="64">
        <f>F57+F58+F59+F60+F61+F62+F64+F66+F68+F70+F72+F74</f>
        <v>217655.1</v>
      </c>
      <c r="G76" s="64">
        <f t="shared" si="37"/>
        <v>209005.6</v>
      </c>
      <c r="H76" s="64">
        <f t="shared" si="37"/>
        <v>217678.1</v>
      </c>
      <c r="I76" s="64">
        <f>I57+I58+I59+I60+I61+I62+I64+I66+I68+I70+I72+I74</f>
        <v>217655.1</v>
      </c>
      <c r="J76" s="63"/>
      <c r="K76" s="63"/>
      <c r="L76" s="73">
        <f>C76+F76+I76</f>
        <v>820744.71</v>
      </c>
      <c r="M76" s="19"/>
      <c r="N76" s="19"/>
    </row>
    <row r="77" spans="1:14" s="6" customFormat="1" ht="26.25" x14ac:dyDescent="0.4">
      <c r="A77" s="236"/>
      <c r="B77" s="232" t="s">
        <v>21</v>
      </c>
      <c r="C77" s="64">
        <f t="shared" ref="C77:I77" si="38">C63+C65+C67+C69+C71+C73+C75</f>
        <v>7502.3000000000011</v>
      </c>
      <c r="D77" s="64">
        <f t="shared" si="38"/>
        <v>7502.3000000000011</v>
      </c>
      <c r="E77" s="64">
        <f t="shared" si="38"/>
        <v>7502.3000000000011</v>
      </c>
      <c r="F77" s="64">
        <f t="shared" si="38"/>
        <v>7502.3000000000011</v>
      </c>
      <c r="G77" s="64">
        <f t="shared" si="38"/>
        <v>7502.3000000000011</v>
      </c>
      <c r="H77" s="64">
        <f t="shared" si="38"/>
        <v>7502.3000000000011</v>
      </c>
      <c r="I77" s="64">
        <f t="shared" si="38"/>
        <v>7502.3000000000011</v>
      </c>
      <c r="J77" s="63"/>
      <c r="K77" s="63"/>
      <c r="L77" s="73">
        <f>C77+F77+I77</f>
        <v>22506.9</v>
      </c>
      <c r="M77" s="19"/>
      <c r="N77" s="19"/>
    </row>
    <row r="78" spans="1:14" s="6" customFormat="1" ht="26.25" x14ac:dyDescent="0.4">
      <c r="A78" s="236"/>
      <c r="B78" s="234" t="s">
        <v>22</v>
      </c>
      <c r="C78" s="64">
        <f>C76+C77</f>
        <v>392936.81</v>
      </c>
      <c r="D78" s="64">
        <f t="shared" ref="D78:H78" si="39">D76+D77</f>
        <v>229465.19999999998</v>
      </c>
      <c r="E78" s="64">
        <f t="shared" si="39"/>
        <v>304291.48000000004</v>
      </c>
      <c r="F78" s="64">
        <f>F76+F77</f>
        <v>225157.4</v>
      </c>
      <c r="G78" s="64">
        <f t="shared" si="39"/>
        <v>216507.9</v>
      </c>
      <c r="H78" s="64">
        <f t="shared" si="39"/>
        <v>225180.4</v>
      </c>
      <c r="I78" s="64">
        <f>I76+I77</f>
        <v>225157.4</v>
      </c>
      <c r="J78" s="63"/>
      <c r="K78" s="63"/>
      <c r="L78" s="73">
        <f>C78+F78+I78</f>
        <v>843251.61</v>
      </c>
      <c r="M78" s="19"/>
      <c r="N78" s="19"/>
    </row>
    <row r="79" spans="1:14" s="6" customFormat="1" ht="26.25" x14ac:dyDescent="0.4">
      <c r="A79" s="236"/>
      <c r="B79" s="232"/>
      <c r="C79" s="64"/>
      <c r="D79" s="63"/>
      <c r="E79" s="63"/>
      <c r="F79" s="63"/>
      <c r="G79" s="63"/>
      <c r="H79" s="63"/>
      <c r="I79" s="63"/>
      <c r="J79" s="63"/>
      <c r="K79" s="63"/>
      <c r="L79" s="63"/>
      <c r="M79" s="19"/>
      <c r="N79" s="19"/>
    </row>
    <row r="80" spans="1:14" s="27" customFormat="1" ht="41.25" customHeight="1" x14ac:dyDescent="0.4">
      <c r="A80" s="34"/>
      <c r="B80" s="55" t="s">
        <v>24</v>
      </c>
      <c r="C80" s="50">
        <f>C81+C82+C83</f>
        <v>561634.01</v>
      </c>
      <c r="D80" s="50">
        <f t="shared" ref="D80:I80" si="40">D81+D82+D83</f>
        <v>252794.8</v>
      </c>
      <c r="E80" s="50">
        <f t="shared" si="40"/>
        <v>318503.38000000006</v>
      </c>
      <c r="F80" s="50">
        <f>F81+F82+F83</f>
        <v>263169.40000000002</v>
      </c>
      <c r="G80" s="50">
        <f t="shared" si="40"/>
        <v>243377.6</v>
      </c>
      <c r="H80" s="50">
        <f t="shared" si="40"/>
        <v>236322.70000000004</v>
      </c>
      <c r="I80" s="50">
        <f t="shared" si="40"/>
        <v>254571.69999999998</v>
      </c>
      <c r="J80" s="50">
        <v>234190.3</v>
      </c>
      <c r="K80" s="50">
        <f>I80-J80</f>
        <v>20381.399999999994</v>
      </c>
      <c r="L80" s="73">
        <f>C80+F80+I80</f>
        <v>1079375.1100000001</v>
      </c>
      <c r="M80" s="25"/>
      <c r="N80" s="26"/>
    </row>
    <row r="81" spans="1:14" s="6" customFormat="1" ht="26.25" x14ac:dyDescent="0.4">
      <c r="A81" s="236"/>
      <c r="B81" s="232" t="s">
        <v>20</v>
      </c>
      <c r="C81" s="50">
        <f>C76+C49</f>
        <v>503878.41000000003</v>
      </c>
      <c r="D81" s="50">
        <f t="shared" ref="D81:I81" si="41">D76+D49</f>
        <v>239461.59999999998</v>
      </c>
      <c r="E81" s="50">
        <f t="shared" si="41"/>
        <v>306538.68000000005</v>
      </c>
      <c r="F81" s="50">
        <f>F76+F49</f>
        <v>245046.9</v>
      </c>
      <c r="G81" s="50">
        <f t="shared" si="41"/>
        <v>229505.7</v>
      </c>
      <c r="H81" s="50">
        <f t="shared" si="41"/>
        <v>224569.80000000002</v>
      </c>
      <c r="I81" s="50">
        <f t="shared" si="41"/>
        <v>244484.9</v>
      </c>
      <c r="J81" s="50">
        <v>222827</v>
      </c>
      <c r="K81" s="62">
        <f t="shared" ref="K81:K83" si="42">I81-J81</f>
        <v>21657.899999999994</v>
      </c>
      <c r="L81" s="73">
        <f>C81+F81+I81</f>
        <v>993410.21000000008</v>
      </c>
      <c r="M81" s="19"/>
      <c r="N81" s="19"/>
    </row>
    <row r="82" spans="1:14" s="6" customFormat="1" ht="26.25" x14ac:dyDescent="0.4">
      <c r="A82" s="236"/>
      <c r="B82" s="232" t="s">
        <v>21</v>
      </c>
      <c r="C82" s="50">
        <f>C50+C77</f>
        <v>51063.200000000004</v>
      </c>
      <c r="D82" s="50">
        <f t="shared" ref="D82:H82" si="43">D50+D77</f>
        <v>10705.7</v>
      </c>
      <c r="E82" s="50">
        <f t="shared" si="43"/>
        <v>7899.8000000000011</v>
      </c>
      <c r="F82" s="50">
        <f>F50+F77</f>
        <v>11148.7</v>
      </c>
      <c r="G82" s="50">
        <f t="shared" si="43"/>
        <v>10818.800000000001</v>
      </c>
      <c r="H82" s="50">
        <f t="shared" si="43"/>
        <v>7832.2000000000007</v>
      </c>
      <c r="I82" s="50">
        <f>I50+I77</f>
        <v>10086.800000000001</v>
      </c>
      <c r="J82" s="50">
        <v>8310.2000000000007</v>
      </c>
      <c r="K82" s="62">
        <f t="shared" si="42"/>
        <v>1776.6000000000004</v>
      </c>
      <c r="L82" s="50">
        <f>C82+F82+I82</f>
        <v>72298.700000000012</v>
      </c>
      <c r="M82" s="19"/>
      <c r="N82" s="74"/>
    </row>
    <row r="83" spans="1:14" s="6" customFormat="1" ht="26.25" x14ac:dyDescent="0.4">
      <c r="A83" s="236"/>
      <c r="B83" s="232" t="s">
        <v>25</v>
      </c>
      <c r="C83" s="50">
        <f>C51</f>
        <v>6692.4</v>
      </c>
      <c r="D83" s="50">
        <f t="shared" ref="D83:I83" si="44">D51</f>
        <v>2627.5</v>
      </c>
      <c r="E83" s="50">
        <f t="shared" si="44"/>
        <v>4064.8999999999996</v>
      </c>
      <c r="F83" s="50">
        <f t="shared" si="44"/>
        <v>6973.8</v>
      </c>
      <c r="G83" s="50">
        <f t="shared" si="44"/>
        <v>3053.1</v>
      </c>
      <c r="H83" s="50">
        <f t="shared" si="44"/>
        <v>3920.7000000000003</v>
      </c>
      <c r="I83" s="50">
        <f t="shared" si="44"/>
        <v>0</v>
      </c>
      <c r="J83" s="50">
        <v>3053.1</v>
      </c>
      <c r="K83" s="62">
        <f t="shared" si="42"/>
        <v>-3053.1</v>
      </c>
      <c r="L83" s="73">
        <f>C83+F83+I83</f>
        <v>13666.2</v>
      </c>
      <c r="M83" s="19"/>
      <c r="N83" s="75"/>
    </row>
    <row r="84" spans="1:14" ht="33.75" x14ac:dyDescent="0.5">
      <c r="C84" s="51"/>
    </row>
    <row r="85" spans="1:14" x14ac:dyDescent="0.35">
      <c r="C85" s="52"/>
    </row>
  </sheetData>
  <mergeCells count="50">
    <mergeCell ref="A43:A45"/>
    <mergeCell ref="B34:B36"/>
    <mergeCell ref="A12:N12"/>
    <mergeCell ref="A8:N8"/>
    <mergeCell ref="A9:N9"/>
    <mergeCell ref="A13:M13"/>
    <mergeCell ref="A14:M14"/>
    <mergeCell ref="A23:A24"/>
    <mergeCell ref="B23:B24"/>
    <mergeCell ref="A55:M55"/>
    <mergeCell ref="N13:N42"/>
    <mergeCell ref="B21:B22"/>
    <mergeCell ref="A21:A22"/>
    <mergeCell ref="A15:A17"/>
    <mergeCell ref="B15:B17"/>
    <mergeCell ref="A34:A36"/>
    <mergeCell ref="B38:B40"/>
    <mergeCell ref="A30:A32"/>
    <mergeCell ref="B30:B32"/>
    <mergeCell ref="A53:N53"/>
    <mergeCell ref="A54:M54"/>
    <mergeCell ref="A38:A40"/>
    <mergeCell ref="B44:B45"/>
    <mergeCell ref="N54:N75"/>
    <mergeCell ref="A62:A63"/>
    <mergeCell ref="L1:N1"/>
    <mergeCell ref="A10:A11"/>
    <mergeCell ref="B10:B11"/>
    <mergeCell ref="C10:I10"/>
    <mergeCell ref="L10:L11"/>
    <mergeCell ref="M10:M11"/>
    <mergeCell ref="N10:N11"/>
    <mergeCell ref="M2:N2"/>
    <mergeCell ref="M3:N3"/>
    <mergeCell ref="M4:N4"/>
    <mergeCell ref="M5:N5"/>
    <mergeCell ref="M6:N6"/>
    <mergeCell ref="B62:B63"/>
    <mergeCell ref="A64:A65"/>
    <mergeCell ref="B64:B65"/>
    <mergeCell ref="A66:A67"/>
    <mergeCell ref="B66:B67"/>
    <mergeCell ref="A74:A75"/>
    <mergeCell ref="B74:B75"/>
    <mergeCell ref="A68:A69"/>
    <mergeCell ref="B68:B69"/>
    <mergeCell ref="A70:A71"/>
    <mergeCell ref="B70:B71"/>
    <mergeCell ref="A72:A73"/>
    <mergeCell ref="B72:B73"/>
  </mergeCells>
  <phoneticPr fontId="19" type="noConversion"/>
  <pageMargins left="0.39370078740157483" right="0.23622047244094491" top="0.35433070866141736" bottom="0.35433070866141736" header="0.11811023622047245" footer="0.15748031496062992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98"/>
  <sheetViews>
    <sheetView view="pageBreakPreview" topLeftCell="A47" zoomScale="60" zoomScaleNormal="60" workbookViewId="0">
      <selection activeCell="V48" sqref="V48"/>
    </sheetView>
  </sheetViews>
  <sheetFormatPr defaultColWidth="9.140625" defaultRowHeight="23.25" x14ac:dyDescent="0.35"/>
  <cols>
    <col min="1" max="1" width="11.28515625" style="208" bestFit="1" customWidth="1"/>
    <col min="2" max="2" width="67.5703125" style="16" customWidth="1"/>
    <col min="3" max="3" width="27.5703125" style="15" customWidth="1"/>
    <col min="4" max="4" width="27.28515625" style="44" bestFit="1" customWidth="1"/>
    <col min="5" max="5" width="26.28515625" style="44" customWidth="1"/>
    <col min="6" max="6" width="25.140625" style="15" hidden="1" customWidth="1"/>
    <col min="7" max="7" width="21.5703125" style="15" hidden="1" customWidth="1"/>
    <col min="8" max="8" width="17.85546875" style="15" hidden="1" customWidth="1"/>
    <col min="9" max="9" width="21.85546875" style="15" hidden="1" customWidth="1"/>
    <col min="10" max="10" width="19.85546875" style="15" hidden="1" customWidth="1"/>
    <col min="11" max="11" width="18.28515625" style="15" hidden="1" customWidth="1"/>
    <col min="12" max="12" width="21.85546875" style="111" hidden="1" customWidth="1"/>
    <col min="13" max="13" width="35.140625" style="16" bestFit="1" customWidth="1"/>
    <col min="14" max="14" width="35.140625" style="16" customWidth="1"/>
    <col min="15" max="15" width="17.5703125" style="16" bestFit="1" customWidth="1"/>
    <col min="16" max="16" width="15.5703125" style="16" bestFit="1" customWidth="1"/>
    <col min="17" max="17" width="10.7109375" style="16" customWidth="1"/>
    <col min="18" max="18" width="12.42578125" style="16" customWidth="1"/>
    <col min="19" max="19" width="13.5703125" style="16" customWidth="1"/>
    <col min="20" max="20" width="9.140625" style="16" customWidth="1"/>
    <col min="21" max="16384" width="9.140625" style="16"/>
  </cols>
  <sheetData>
    <row r="1" spans="1:19" ht="51.75" hidden="1" customHeight="1" x14ac:dyDescent="0.35">
      <c r="L1" s="323" t="s">
        <v>26</v>
      </c>
      <c r="M1" s="323"/>
      <c r="N1" s="124"/>
    </row>
    <row r="2" spans="1:19" ht="33.75" customHeight="1" x14ac:dyDescent="0.35">
      <c r="C2" s="16"/>
      <c r="D2" s="45"/>
      <c r="E2" s="45"/>
      <c r="F2" s="16"/>
      <c r="G2" s="16"/>
      <c r="H2" s="16"/>
      <c r="I2" s="16"/>
      <c r="J2" s="16"/>
      <c r="K2" s="16"/>
      <c r="L2" s="326" t="s">
        <v>46</v>
      </c>
      <c r="M2" s="327"/>
      <c r="N2" s="328"/>
    </row>
    <row r="3" spans="1:19" ht="40.5" customHeight="1" x14ac:dyDescent="0.35">
      <c r="A3" s="209"/>
      <c r="B3" s="172"/>
      <c r="C3" s="24"/>
      <c r="D3" s="46"/>
      <c r="E3" s="46"/>
      <c r="F3" s="24"/>
      <c r="G3" s="24"/>
      <c r="H3" s="24"/>
      <c r="I3" s="326" t="s">
        <v>78</v>
      </c>
      <c r="J3" s="326"/>
      <c r="K3" s="326"/>
      <c r="L3" s="329"/>
      <c r="M3" s="329"/>
      <c r="N3" s="328"/>
    </row>
    <row r="4" spans="1:19" ht="69" customHeight="1" x14ac:dyDescent="0.45">
      <c r="A4" s="324" t="s">
        <v>0</v>
      </c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125"/>
    </row>
    <row r="5" spans="1:19" ht="30.75" customHeight="1" x14ac:dyDescent="0.45">
      <c r="A5" s="325" t="s">
        <v>49</v>
      </c>
      <c r="B5" s="325"/>
      <c r="C5" s="325"/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126"/>
    </row>
    <row r="6" spans="1:19" ht="24.75" x14ac:dyDescent="0.25">
      <c r="A6" s="254" t="s">
        <v>1</v>
      </c>
      <c r="B6" s="254" t="s">
        <v>2</v>
      </c>
      <c r="C6" s="252"/>
      <c r="D6" s="252"/>
      <c r="E6" s="252"/>
      <c r="F6" s="252"/>
      <c r="G6" s="252"/>
      <c r="H6" s="252"/>
      <c r="I6" s="253"/>
      <c r="J6" s="42"/>
      <c r="K6" s="42"/>
      <c r="L6" s="254" t="s">
        <v>3</v>
      </c>
      <c r="M6" s="254" t="s">
        <v>4</v>
      </c>
      <c r="N6" s="254" t="s">
        <v>101</v>
      </c>
    </row>
    <row r="7" spans="1:19" ht="99" customHeight="1" x14ac:dyDescent="0.25">
      <c r="A7" s="254"/>
      <c r="B7" s="254"/>
      <c r="C7" s="43" t="s">
        <v>90</v>
      </c>
      <c r="D7" s="47" t="s">
        <v>107</v>
      </c>
      <c r="E7" s="47" t="s">
        <v>73</v>
      </c>
      <c r="F7" s="43" t="s">
        <v>75</v>
      </c>
      <c r="G7" s="43" t="s">
        <v>72</v>
      </c>
      <c r="H7" s="43" t="s">
        <v>73</v>
      </c>
      <c r="I7" s="43" t="s">
        <v>74</v>
      </c>
      <c r="J7" s="43" t="s">
        <v>72</v>
      </c>
      <c r="K7" s="17" t="s">
        <v>73</v>
      </c>
      <c r="L7" s="254"/>
      <c r="M7" s="254"/>
      <c r="N7" s="330"/>
    </row>
    <row r="8" spans="1:19" s="210" customFormat="1" ht="24.75" customHeight="1" x14ac:dyDescent="0.5">
      <c r="A8" s="339" t="s">
        <v>6</v>
      </c>
      <c r="B8" s="340"/>
      <c r="C8" s="340"/>
      <c r="D8" s="340"/>
      <c r="E8" s="340"/>
      <c r="F8" s="340"/>
      <c r="G8" s="340"/>
      <c r="H8" s="340"/>
      <c r="I8" s="340"/>
      <c r="J8" s="340"/>
      <c r="K8" s="340"/>
      <c r="L8" s="340"/>
      <c r="M8" s="340"/>
      <c r="N8" s="128"/>
    </row>
    <row r="9" spans="1:19" s="111" customFormat="1" ht="64.5" customHeight="1" x14ac:dyDescent="0.35">
      <c r="A9" s="317" t="s">
        <v>53</v>
      </c>
      <c r="B9" s="318"/>
      <c r="C9" s="318"/>
      <c r="D9" s="318"/>
      <c r="E9" s="318"/>
      <c r="F9" s="318"/>
      <c r="G9" s="318"/>
      <c r="H9" s="318"/>
      <c r="I9" s="318"/>
      <c r="J9" s="318"/>
      <c r="K9" s="318"/>
      <c r="L9" s="318"/>
      <c r="M9" s="319"/>
      <c r="N9" s="129"/>
    </row>
    <row r="10" spans="1:19" s="111" customFormat="1" ht="101.25" customHeight="1" x14ac:dyDescent="0.35">
      <c r="A10" s="341" t="s">
        <v>54</v>
      </c>
      <c r="B10" s="342"/>
      <c r="C10" s="342"/>
      <c r="D10" s="342"/>
      <c r="E10" s="342"/>
      <c r="F10" s="342"/>
      <c r="G10" s="342"/>
      <c r="H10" s="342"/>
      <c r="I10" s="342"/>
      <c r="J10" s="342"/>
      <c r="K10" s="342"/>
      <c r="L10" s="342"/>
      <c r="M10" s="343"/>
      <c r="N10" s="130"/>
    </row>
    <row r="11" spans="1:19" ht="126.75" customHeight="1" x14ac:dyDescent="0.4">
      <c r="A11" s="331">
        <v>1</v>
      </c>
      <c r="B11" s="265" t="s">
        <v>31</v>
      </c>
      <c r="C11" s="37">
        <v>25721.8</v>
      </c>
      <c r="D11" s="37">
        <f>D28+D34+D35+D36+D41+D43+D26</f>
        <v>23003.7</v>
      </c>
      <c r="E11" s="37">
        <f>D11-C11</f>
        <v>-2718.0999999999985</v>
      </c>
      <c r="F11" s="37">
        <f>F79+F81+F77+F26+F28+F85+F83+F34+F35+F36+F41+F87</f>
        <v>21088.1</v>
      </c>
      <c r="G11" s="37">
        <v>19751.2</v>
      </c>
      <c r="H11" s="37">
        <f>F11-G11</f>
        <v>1336.8999999999978</v>
      </c>
      <c r="I11" s="37">
        <f>I79+I81+I77+I26+I28+I85+I83+I34+I35+I36+I41+I87</f>
        <v>21088.1</v>
      </c>
      <c r="J11" s="37">
        <v>19751.2</v>
      </c>
      <c r="K11" s="37">
        <f>I11-J11</f>
        <v>1336.8999999999978</v>
      </c>
      <c r="L11" s="131">
        <f>C11+F11+I11</f>
        <v>67898</v>
      </c>
      <c r="M11" s="127" t="s">
        <v>7</v>
      </c>
      <c r="N11" s="127"/>
      <c r="P11" s="211"/>
      <c r="Q11" s="211"/>
      <c r="R11" s="211"/>
    </row>
    <row r="12" spans="1:19" ht="32.25" customHeight="1" x14ac:dyDescent="0.25">
      <c r="A12" s="338"/>
      <c r="B12" s="266"/>
      <c r="C12" s="38">
        <v>139772.70000000001</v>
      </c>
      <c r="D12" s="38">
        <f>D27+D29</f>
        <v>2584.5</v>
      </c>
      <c r="E12" s="37">
        <f>D12-C12</f>
        <v>-137188.20000000001</v>
      </c>
      <c r="F12" s="38" t="e">
        <f>F80+F78+F27+F29+F86+F84+F88+F82+#REF!</f>
        <v>#REF!</v>
      </c>
      <c r="G12" s="38">
        <v>7498.6</v>
      </c>
      <c r="H12" s="37" t="e">
        <f t="shared" ref="H12:H14" si="0">F12-G12</f>
        <v>#REF!</v>
      </c>
      <c r="I12" s="38" t="e">
        <f>I80+I78+I27+I29+I86+I84+I88+I82+#REF!</f>
        <v>#REF!</v>
      </c>
      <c r="J12" s="38">
        <v>7498.6</v>
      </c>
      <c r="K12" s="37" t="e">
        <f t="shared" ref="K12:K14" si="1">I12-J12</f>
        <v>#REF!</v>
      </c>
      <c r="L12" s="132" t="e">
        <f>C12+F12+I12</f>
        <v>#REF!</v>
      </c>
      <c r="M12" s="133" t="s">
        <v>8</v>
      </c>
      <c r="N12" s="127"/>
      <c r="P12" s="212"/>
      <c r="Q12" s="212"/>
      <c r="R12" s="213"/>
      <c r="S12" s="212"/>
    </row>
    <row r="13" spans="1:19" ht="32.25" customHeight="1" x14ac:dyDescent="0.25">
      <c r="A13" s="338"/>
      <c r="B13" s="268"/>
      <c r="C13" s="38">
        <v>0</v>
      </c>
      <c r="D13" s="38">
        <v>0</v>
      </c>
      <c r="E13" s="37">
        <f t="shared" ref="E13" si="2">C13-D13</f>
        <v>0</v>
      </c>
      <c r="F13" s="38">
        <v>0</v>
      </c>
      <c r="G13" s="38">
        <v>0</v>
      </c>
      <c r="H13" s="37">
        <f t="shared" si="0"/>
        <v>0</v>
      </c>
      <c r="I13" s="38">
        <v>0</v>
      </c>
      <c r="J13" s="38">
        <v>0</v>
      </c>
      <c r="K13" s="37">
        <f t="shared" si="1"/>
        <v>0</v>
      </c>
      <c r="L13" s="131">
        <f>C13+F13+I13</f>
        <v>0</v>
      </c>
      <c r="M13" s="133" t="s">
        <v>9</v>
      </c>
      <c r="N13" s="127"/>
    </row>
    <row r="14" spans="1:19" ht="105.75" customHeight="1" x14ac:dyDescent="0.4">
      <c r="A14" s="333"/>
      <c r="B14" s="129" t="s">
        <v>37</v>
      </c>
      <c r="C14" s="37">
        <f>C11+C12</f>
        <v>165494.5</v>
      </c>
      <c r="D14" s="37">
        <f>D11+D12</f>
        <v>25588.2</v>
      </c>
      <c r="E14" s="37">
        <f>D14-C14</f>
        <v>-139906.29999999999</v>
      </c>
      <c r="F14" s="37" t="e">
        <f>F11+F12+F13</f>
        <v>#REF!</v>
      </c>
      <c r="G14" s="37">
        <f>G11+G12+G13</f>
        <v>27249.800000000003</v>
      </c>
      <c r="H14" s="37" t="e">
        <f t="shared" si="0"/>
        <v>#REF!</v>
      </c>
      <c r="I14" s="37" t="e">
        <f>I11+I12+I13</f>
        <v>#REF!</v>
      </c>
      <c r="J14" s="37">
        <f>J11+J12+J13</f>
        <v>27249.800000000003</v>
      </c>
      <c r="K14" s="37" t="e">
        <f t="shared" si="1"/>
        <v>#REF!</v>
      </c>
      <c r="L14" s="131" t="e">
        <f>I14+F14+C14</f>
        <v>#REF!</v>
      </c>
      <c r="M14" s="127"/>
      <c r="N14" s="134"/>
      <c r="O14" s="211">
        <v>25588.2</v>
      </c>
      <c r="P14" s="211">
        <f>O14-D14</f>
        <v>0</v>
      </c>
    </row>
    <row r="15" spans="1:19" ht="24" customHeight="1" x14ac:dyDescent="0.25">
      <c r="A15" s="214"/>
      <c r="B15" s="175" t="s">
        <v>10</v>
      </c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135"/>
      <c r="N15" s="136"/>
    </row>
    <row r="16" spans="1:19" ht="24" hidden="1" customHeight="1" x14ac:dyDescent="0.25">
      <c r="A16" s="215"/>
      <c r="B16" s="176"/>
      <c r="C16" s="37">
        <f>SUM(C17:C41)</f>
        <v>159243.29999999999</v>
      </c>
      <c r="D16" s="37"/>
      <c r="E16" s="37"/>
      <c r="F16" s="37">
        <f>SUM(F17:F41)</f>
        <v>31174.899999999998</v>
      </c>
      <c r="G16" s="37"/>
      <c r="H16" s="37"/>
      <c r="I16" s="37">
        <f>SUM(I17:I41)</f>
        <v>31174.899999999998</v>
      </c>
      <c r="J16" s="48"/>
      <c r="K16" s="48"/>
      <c r="L16" s="39"/>
      <c r="M16" s="135"/>
      <c r="N16" s="136"/>
    </row>
    <row r="17" spans="1:22" ht="78" hidden="1" customHeight="1" x14ac:dyDescent="0.25">
      <c r="A17" s="301" t="s">
        <v>11</v>
      </c>
      <c r="B17" s="265" t="s">
        <v>28</v>
      </c>
      <c r="C17" s="37">
        <v>0</v>
      </c>
      <c r="D17" s="37"/>
      <c r="E17" s="37"/>
      <c r="F17" s="37">
        <v>0</v>
      </c>
      <c r="G17" s="37"/>
      <c r="H17" s="37"/>
      <c r="I17" s="37">
        <v>0</v>
      </c>
      <c r="J17" s="37"/>
      <c r="K17" s="37"/>
      <c r="L17" s="131" t="e">
        <f>#REF!+#REF!+#REF!+#REF!+#REF!+#REF!+C17+F17+I17</f>
        <v>#REF!</v>
      </c>
      <c r="M17" s="127" t="s">
        <v>12</v>
      </c>
      <c r="N17" s="137"/>
      <c r="V17" s="212"/>
    </row>
    <row r="18" spans="1:22" ht="210.75" hidden="1" customHeight="1" x14ac:dyDescent="0.25">
      <c r="A18" s="302"/>
      <c r="B18" s="268"/>
      <c r="C18" s="37">
        <v>0</v>
      </c>
      <c r="D18" s="37"/>
      <c r="E18" s="37"/>
      <c r="F18" s="37">
        <v>0</v>
      </c>
      <c r="G18" s="37"/>
      <c r="H18" s="37"/>
      <c r="I18" s="37">
        <v>0</v>
      </c>
      <c r="J18" s="37"/>
      <c r="K18" s="37"/>
      <c r="L18" s="131" t="e">
        <f>#REF!+#REF!+#REF!+#REF!+#REF!+#REF!+C18+F18+I18</f>
        <v>#REF!</v>
      </c>
      <c r="M18" s="127" t="s">
        <v>8</v>
      </c>
      <c r="N18" s="137"/>
    </row>
    <row r="19" spans="1:22" ht="60.75" hidden="1" customHeight="1" x14ac:dyDescent="0.25">
      <c r="A19" s="301" t="s">
        <v>11</v>
      </c>
      <c r="B19" s="265" t="s">
        <v>66</v>
      </c>
      <c r="C19" s="37">
        <v>352.2</v>
      </c>
      <c r="D19" s="37"/>
      <c r="E19" s="37">
        <f>D19-C19</f>
        <v>-352.2</v>
      </c>
      <c r="F19" s="37">
        <v>352.2</v>
      </c>
      <c r="G19" s="37"/>
      <c r="H19" s="37"/>
      <c r="I19" s="37">
        <v>352.2</v>
      </c>
      <c r="J19" s="37"/>
      <c r="K19" s="37"/>
      <c r="L19" s="131">
        <f t="shared" ref="L19:L25" si="3">C19+F19+I19</f>
        <v>1056.5999999999999</v>
      </c>
      <c r="M19" s="138" t="s">
        <v>12</v>
      </c>
      <c r="N19" s="127"/>
    </row>
    <row r="20" spans="1:22" ht="60.75" hidden="1" customHeight="1" x14ac:dyDescent="0.25">
      <c r="A20" s="305"/>
      <c r="B20" s="262"/>
      <c r="C20" s="37">
        <v>1761</v>
      </c>
      <c r="D20" s="37"/>
      <c r="E20" s="37">
        <f t="shared" ref="E20:E25" si="4">D20-C20</f>
        <v>-1761</v>
      </c>
      <c r="F20" s="37">
        <v>1761</v>
      </c>
      <c r="G20" s="37">
        <v>1056.5999999999999</v>
      </c>
      <c r="H20" s="37">
        <f>F20-G20</f>
        <v>704.40000000000009</v>
      </c>
      <c r="I20" s="37">
        <v>1761</v>
      </c>
      <c r="J20" s="37">
        <v>1056.5999999999999</v>
      </c>
      <c r="K20" s="37">
        <f>I20-J20</f>
        <v>704.40000000000009</v>
      </c>
      <c r="L20" s="131">
        <f t="shared" si="3"/>
        <v>5283</v>
      </c>
      <c r="M20" s="138" t="s">
        <v>8</v>
      </c>
      <c r="N20" s="127"/>
    </row>
    <row r="21" spans="1:22" ht="68.25" hidden="1" customHeight="1" x14ac:dyDescent="0.25">
      <c r="A21" s="301" t="s">
        <v>13</v>
      </c>
      <c r="B21" s="265" t="s">
        <v>47</v>
      </c>
      <c r="C21" s="37">
        <v>117.4</v>
      </c>
      <c r="D21" s="37"/>
      <c r="E21" s="37">
        <f t="shared" si="4"/>
        <v>-117.4</v>
      </c>
      <c r="F21" s="37">
        <v>117.4</v>
      </c>
      <c r="G21" s="37"/>
      <c r="H21" s="37"/>
      <c r="I21" s="37">
        <v>117.4</v>
      </c>
      <c r="J21" s="37"/>
      <c r="K21" s="37"/>
      <c r="L21" s="131">
        <f t="shared" si="3"/>
        <v>352.20000000000005</v>
      </c>
      <c r="M21" s="138" t="s">
        <v>12</v>
      </c>
      <c r="N21" s="127"/>
    </row>
    <row r="22" spans="1:22" ht="68.25" hidden="1" customHeight="1" x14ac:dyDescent="0.25">
      <c r="A22" s="305"/>
      <c r="B22" s="262"/>
      <c r="C22" s="37">
        <v>528.29999999999995</v>
      </c>
      <c r="D22" s="37"/>
      <c r="E22" s="37">
        <f t="shared" si="4"/>
        <v>-528.29999999999995</v>
      </c>
      <c r="F22" s="37">
        <v>528.29999999999995</v>
      </c>
      <c r="G22" s="37">
        <v>352.2</v>
      </c>
      <c r="H22" s="37">
        <f>F22-G22</f>
        <v>176.09999999999997</v>
      </c>
      <c r="I22" s="37">
        <v>528.29999999999995</v>
      </c>
      <c r="J22" s="37">
        <v>352.2</v>
      </c>
      <c r="K22" s="37">
        <f>I22-J22</f>
        <v>176.09999999999997</v>
      </c>
      <c r="L22" s="131">
        <f t="shared" si="3"/>
        <v>1584.8999999999999</v>
      </c>
      <c r="M22" s="138" t="s">
        <v>8</v>
      </c>
      <c r="N22" s="127"/>
    </row>
    <row r="23" spans="1:22" ht="24" hidden="1" customHeight="1" x14ac:dyDescent="0.25">
      <c r="A23" s="301" t="s">
        <v>14</v>
      </c>
      <c r="B23" s="265" t="s">
        <v>97</v>
      </c>
      <c r="C23" s="37">
        <v>100</v>
      </c>
      <c r="D23" s="37"/>
      <c r="E23" s="37">
        <f t="shared" si="4"/>
        <v>-100</v>
      </c>
      <c r="F23" s="37">
        <v>100</v>
      </c>
      <c r="G23" s="37">
        <v>5.7</v>
      </c>
      <c r="H23" s="37">
        <f>F23-G23</f>
        <v>94.3</v>
      </c>
      <c r="I23" s="37">
        <v>100</v>
      </c>
      <c r="J23" s="37">
        <v>5.7</v>
      </c>
      <c r="K23" s="37">
        <f>I23-J23</f>
        <v>94.3</v>
      </c>
      <c r="L23" s="131">
        <f t="shared" si="3"/>
        <v>300</v>
      </c>
      <c r="M23" s="138" t="s">
        <v>12</v>
      </c>
      <c r="N23" s="127"/>
    </row>
    <row r="24" spans="1:22" ht="24" hidden="1" customHeight="1" x14ac:dyDescent="0.25">
      <c r="A24" s="306"/>
      <c r="B24" s="266"/>
      <c r="C24" s="37">
        <v>2355</v>
      </c>
      <c r="D24" s="37"/>
      <c r="E24" s="37">
        <f t="shared" si="4"/>
        <v>-2355</v>
      </c>
      <c r="F24" s="37">
        <v>2355</v>
      </c>
      <c r="G24" s="37">
        <v>2000</v>
      </c>
      <c r="H24" s="37">
        <f>F24-G24</f>
        <v>355</v>
      </c>
      <c r="I24" s="37">
        <v>2355</v>
      </c>
      <c r="J24" s="37">
        <v>2000</v>
      </c>
      <c r="K24" s="37">
        <f>I24-J24</f>
        <v>355</v>
      </c>
      <c r="L24" s="131">
        <f t="shared" si="3"/>
        <v>7065</v>
      </c>
      <c r="M24" s="138" t="s">
        <v>8</v>
      </c>
      <c r="N24" s="127"/>
    </row>
    <row r="25" spans="1:22" ht="48" hidden="1" x14ac:dyDescent="0.25">
      <c r="A25" s="305"/>
      <c r="B25" s="262"/>
      <c r="C25" s="37">
        <v>0</v>
      </c>
      <c r="D25" s="37"/>
      <c r="E25" s="37">
        <f t="shared" si="4"/>
        <v>0</v>
      </c>
      <c r="F25" s="37">
        <v>0</v>
      </c>
      <c r="G25" s="37"/>
      <c r="H25" s="37"/>
      <c r="I25" s="37">
        <v>0</v>
      </c>
      <c r="J25" s="37"/>
      <c r="K25" s="37"/>
      <c r="L25" s="131">
        <f t="shared" si="3"/>
        <v>0</v>
      </c>
      <c r="M25" s="138" t="s">
        <v>9</v>
      </c>
      <c r="N25" s="127"/>
    </row>
    <row r="26" spans="1:22" ht="66.75" customHeight="1" x14ac:dyDescent="0.25">
      <c r="A26" s="303" t="s">
        <v>15</v>
      </c>
      <c r="B26" s="261" t="s">
        <v>71</v>
      </c>
      <c r="C26" s="37">
        <v>100</v>
      </c>
      <c r="D26" s="37">
        <f t="shared" ref="D26:D36" si="5">C26</f>
        <v>100</v>
      </c>
      <c r="E26" s="37">
        <f t="shared" ref="E26:E60" si="6">D26-C26</f>
        <v>0</v>
      </c>
      <c r="F26" s="37">
        <v>100</v>
      </c>
      <c r="G26" s="37">
        <v>7.7</v>
      </c>
      <c r="H26" s="37">
        <f>F26-G26</f>
        <v>92.3</v>
      </c>
      <c r="I26" s="37">
        <v>100</v>
      </c>
      <c r="J26" s="37">
        <v>7.7</v>
      </c>
      <c r="K26" s="37">
        <f>I26-J26</f>
        <v>92.3</v>
      </c>
      <c r="L26" s="131">
        <f t="shared" ref="L26:L47" si="7">C26+F26+I26</f>
        <v>300</v>
      </c>
      <c r="M26" s="138" t="s">
        <v>12</v>
      </c>
      <c r="N26" s="127"/>
    </row>
    <row r="27" spans="1:22" ht="66.75" customHeight="1" x14ac:dyDescent="0.25">
      <c r="A27" s="307"/>
      <c r="B27" s="276"/>
      <c r="C27" s="37">
        <v>2584.5</v>
      </c>
      <c r="D27" s="37">
        <f t="shared" si="5"/>
        <v>2584.5</v>
      </c>
      <c r="E27" s="37">
        <f t="shared" si="6"/>
        <v>0</v>
      </c>
      <c r="F27" s="37">
        <v>2584.5</v>
      </c>
      <c r="G27" s="37">
        <v>2504.9</v>
      </c>
      <c r="H27" s="37">
        <f>F27-G27</f>
        <v>79.599999999999909</v>
      </c>
      <c r="I27" s="37">
        <v>2584.5</v>
      </c>
      <c r="J27" s="37">
        <v>2504.9</v>
      </c>
      <c r="K27" s="37">
        <f>I27-J27</f>
        <v>79.599999999999909</v>
      </c>
      <c r="L27" s="131">
        <f t="shared" si="7"/>
        <v>7753.5</v>
      </c>
      <c r="M27" s="138" t="s">
        <v>8</v>
      </c>
      <c r="N27" s="127"/>
    </row>
    <row r="28" spans="1:22" ht="69" hidden="1" customHeight="1" x14ac:dyDescent="0.25">
      <c r="A28" s="303" t="s">
        <v>16</v>
      </c>
      <c r="B28" s="261" t="s">
        <v>39</v>
      </c>
      <c r="C28" s="37">
        <v>1796</v>
      </c>
      <c r="D28" s="37">
        <v>0</v>
      </c>
      <c r="E28" s="37">
        <f t="shared" si="6"/>
        <v>-1796</v>
      </c>
      <c r="F28" s="37">
        <v>0</v>
      </c>
      <c r="G28" s="37">
        <v>3020.3</v>
      </c>
      <c r="H28" s="37">
        <f>F28-G28</f>
        <v>-3020.3</v>
      </c>
      <c r="I28" s="37">
        <v>0</v>
      </c>
      <c r="J28" s="37">
        <v>3020.3</v>
      </c>
      <c r="K28" s="37">
        <f>I28-J28</f>
        <v>-3020.3</v>
      </c>
      <c r="L28" s="131">
        <f t="shared" si="7"/>
        <v>1796</v>
      </c>
      <c r="M28" s="138" t="s">
        <v>12</v>
      </c>
      <c r="N28" s="127"/>
    </row>
    <row r="29" spans="1:22" ht="115.5" hidden="1" customHeight="1" x14ac:dyDescent="0.25">
      <c r="A29" s="307"/>
      <c r="B29" s="262"/>
      <c r="C29" s="37">
        <v>129685.9</v>
      </c>
      <c r="D29" s="37">
        <v>0</v>
      </c>
      <c r="E29" s="37">
        <f t="shared" si="6"/>
        <v>-129685.9</v>
      </c>
      <c r="F29" s="37">
        <v>0</v>
      </c>
      <c r="G29" s="37"/>
      <c r="H29" s="37"/>
      <c r="I29" s="37">
        <v>0</v>
      </c>
      <c r="J29" s="37"/>
      <c r="K29" s="37"/>
      <c r="L29" s="131">
        <f t="shared" si="7"/>
        <v>129685.9</v>
      </c>
      <c r="M29" s="138" t="s">
        <v>8</v>
      </c>
      <c r="N29" s="127"/>
    </row>
    <row r="30" spans="1:22" ht="67.5" hidden="1" customHeight="1" x14ac:dyDescent="0.25">
      <c r="A30" s="303" t="s">
        <v>17</v>
      </c>
      <c r="B30" s="261" t="s">
        <v>76</v>
      </c>
      <c r="C30" s="37">
        <v>234.8</v>
      </c>
      <c r="D30" s="37">
        <v>0</v>
      </c>
      <c r="E30" s="37">
        <f t="shared" si="6"/>
        <v>-234.8</v>
      </c>
      <c r="F30" s="37">
        <v>234.8</v>
      </c>
      <c r="G30" s="37">
        <v>68.7</v>
      </c>
      <c r="H30" s="37">
        <f t="shared" ref="H30:H33" si="8">F30-G30</f>
        <v>166.10000000000002</v>
      </c>
      <c r="I30" s="37">
        <v>234.8</v>
      </c>
      <c r="J30" s="37">
        <v>68.7</v>
      </c>
      <c r="K30" s="37">
        <f t="shared" ref="K30:K33" si="9">I30-J30</f>
        <v>166.10000000000002</v>
      </c>
      <c r="L30" s="131">
        <f t="shared" si="7"/>
        <v>704.40000000000009</v>
      </c>
      <c r="M30" s="138" t="s">
        <v>12</v>
      </c>
      <c r="N30" s="127"/>
    </row>
    <row r="31" spans="1:22" ht="67.5" hidden="1" customHeight="1" x14ac:dyDescent="0.25">
      <c r="A31" s="305"/>
      <c r="B31" s="276"/>
      <c r="C31" s="37">
        <v>1584.9</v>
      </c>
      <c r="D31" s="37">
        <v>0</v>
      </c>
      <c r="E31" s="37">
        <f t="shared" si="6"/>
        <v>-1584.9</v>
      </c>
      <c r="F31" s="37">
        <v>1584.9</v>
      </c>
      <c r="G31" s="37">
        <v>704.5</v>
      </c>
      <c r="H31" s="37">
        <f t="shared" si="8"/>
        <v>880.40000000000009</v>
      </c>
      <c r="I31" s="37">
        <v>1584.9</v>
      </c>
      <c r="J31" s="37">
        <v>704.5</v>
      </c>
      <c r="K31" s="37">
        <f t="shared" si="9"/>
        <v>880.40000000000009</v>
      </c>
      <c r="L31" s="131">
        <f t="shared" si="7"/>
        <v>4754.7000000000007</v>
      </c>
      <c r="M31" s="138" t="s">
        <v>8</v>
      </c>
      <c r="N31" s="127"/>
    </row>
    <row r="32" spans="1:22" ht="55.5" hidden="1" customHeight="1" x14ac:dyDescent="0.25">
      <c r="A32" s="303" t="s">
        <v>18</v>
      </c>
      <c r="B32" s="261" t="s">
        <v>77</v>
      </c>
      <c r="C32" s="37">
        <v>293.5</v>
      </c>
      <c r="D32" s="37">
        <v>0</v>
      </c>
      <c r="E32" s="37">
        <f t="shared" si="6"/>
        <v>-293.5</v>
      </c>
      <c r="F32" s="37">
        <v>293.5</v>
      </c>
      <c r="G32" s="37">
        <v>85.9</v>
      </c>
      <c r="H32" s="37">
        <f t="shared" si="8"/>
        <v>207.6</v>
      </c>
      <c r="I32" s="37">
        <v>293.5</v>
      </c>
      <c r="J32" s="37">
        <v>85.9</v>
      </c>
      <c r="K32" s="37">
        <f t="shared" si="9"/>
        <v>207.6</v>
      </c>
      <c r="L32" s="131">
        <f t="shared" si="7"/>
        <v>880.5</v>
      </c>
      <c r="M32" s="138" t="s">
        <v>12</v>
      </c>
      <c r="N32" s="127"/>
    </row>
    <row r="33" spans="1:16" ht="63" hidden="1" customHeight="1" x14ac:dyDescent="0.25">
      <c r="A33" s="307"/>
      <c r="B33" s="262"/>
      <c r="C33" s="37">
        <v>880.5</v>
      </c>
      <c r="D33" s="37">
        <v>0</v>
      </c>
      <c r="E33" s="37">
        <f t="shared" si="6"/>
        <v>-880.5</v>
      </c>
      <c r="F33" s="37">
        <v>880.5</v>
      </c>
      <c r="G33" s="37">
        <v>880.4</v>
      </c>
      <c r="H33" s="37">
        <f t="shared" si="8"/>
        <v>0.10000000000002274</v>
      </c>
      <c r="I33" s="37">
        <v>880.5</v>
      </c>
      <c r="J33" s="37">
        <v>880.4</v>
      </c>
      <c r="K33" s="37">
        <f t="shared" si="9"/>
        <v>0.10000000000002274</v>
      </c>
      <c r="L33" s="131">
        <f t="shared" si="7"/>
        <v>2641.5</v>
      </c>
      <c r="M33" s="138" t="s">
        <v>8</v>
      </c>
      <c r="N33" s="127"/>
    </row>
    <row r="34" spans="1:16" ht="63" customHeight="1" x14ac:dyDescent="0.25">
      <c r="A34" s="30" t="s">
        <v>19</v>
      </c>
      <c r="B34" s="68" t="s">
        <v>45</v>
      </c>
      <c r="C34" s="37">
        <v>2056.1</v>
      </c>
      <c r="D34" s="37">
        <v>2358.6999999999998</v>
      </c>
      <c r="E34" s="37">
        <f t="shared" si="6"/>
        <v>302.59999999999991</v>
      </c>
      <c r="F34" s="37">
        <v>2056.1</v>
      </c>
      <c r="G34" s="37">
        <v>1456</v>
      </c>
      <c r="H34" s="37">
        <f t="shared" ref="H34:H41" si="10">F34-G34</f>
        <v>600.09999999999991</v>
      </c>
      <c r="I34" s="37">
        <v>2056.1</v>
      </c>
      <c r="J34" s="37">
        <v>1456</v>
      </c>
      <c r="K34" s="37">
        <f t="shared" ref="K34:K41" si="11">I34-J34</f>
        <v>600.09999999999991</v>
      </c>
      <c r="L34" s="131">
        <f t="shared" si="7"/>
        <v>6168.2999999999993</v>
      </c>
      <c r="M34" s="138" t="s">
        <v>12</v>
      </c>
      <c r="N34" s="127"/>
    </row>
    <row r="35" spans="1:16" ht="102.75" customHeight="1" x14ac:dyDescent="0.25">
      <c r="A35" s="30" t="s">
        <v>27</v>
      </c>
      <c r="B35" s="68" t="s">
        <v>41</v>
      </c>
      <c r="C35" s="37">
        <v>7546</v>
      </c>
      <c r="D35" s="37">
        <v>11117.2</v>
      </c>
      <c r="E35" s="37">
        <f t="shared" si="6"/>
        <v>3571.2000000000007</v>
      </c>
      <c r="F35" s="37">
        <v>8452.5</v>
      </c>
      <c r="G35" s="37">
        <v>6999.2</v>
      </c>
      <c r="H35" s="37">
        <f t="shared" si="10"/>
        <v>1453.3000000000002</v>
      </c>
      <c r="I35" s="37">
        <v>8452.5</v>
      </c>
      <c r="J35" s="37">
        <v>6999.2</v>
      </c>
      <c r="K35" s="37">
        <f t="shared" si="11"/>
        <v>1453.3000000000002</v>
      </c>
      <c r="L35" s="131">
        <f t="shared" si="7"/>
        <v>24451</v>
      </c>
      <c r="M35" s="138" t="s">
        <v>12</v>
      </c>
      <c r="N35" s="127" t="s">
        <v>109</v>
      </c>
    </row>
    <row r="36" spans="1:16" ht="51" customHeight="1" x14ac:dyDescent="0.25">
      <c r="A36" s="30" t="s">
        <v>29</v>
      </c>
      <c r="B36" s="68" t="s">
        <v>44</v>
      </c>
      <c r="C36" s="37">
        <v>3000</v>
      </c>
      <c r="D36" s="37">
        <f t="shared" si="5"/>
        <v>3000</v>
      </c>
      <c r="E36" s="37">
        <f t="shared" si="6"/>
        <v>0</v>
      </c>
      <c r="F36" s="37">
        <v>6000</v>
      </c>
      <c r="G36" s="37">
        <v>3000</v>
      </c>
      <c r="H36" s="37">
        <f t="shared" si="10"/>
        <v>3000</v>
      </c>
      <c r="I36" s="37">
        <v>6000</v>
      </c>
      <c r="J36" s="37">
        <v>3000</v>
      </c>
      <c r="K36" s="37">
        <f t="shared" si="11"/>
        <v>3000</v>
      </c>
      <c r="L36" s="131">
        <f t="shared" si="7"/>
        <v>15000</v>
      </c>
      <c r="M36" s="138" t="s">
        <v>12</v>
      </c>
      <c r="N36" s="127"/>
    </row>
    <row r="37" spans="1:16" ht="91.5" hidden="1" customHeight="1" x14ac:dyDescent="0.25">
      <c r="A37" s="57" t="s">
        <v>30</v>
      </c>
      <c r="B37" s="106" t="s">
        <v>42</v>
      </c>
      <c r="C37" s="38">
        <v>493</v>
      </c>
      <c r="D37" s="38">
        <v>0</v>
      </c>
      <c r="E37" s="37">
        <f t="shared" si="6"/>
        <v>-493</v>
      </c>
      <c r="F37" s="37">
        <v>0</v>
      </c>
      <c r="G37" s="37">
        <v>1226.5</v>
      </c>
      <c r="H37" s="37">
        <f t="shared" si="10"/>
        <v>-1226.5</v>
      </c>
      <c r="I37" s="37">
        <v>0</v>
      </c>
      <c r="J37" s="37">
        <v>1226.5</v>
      </c>
      <c r="K37" s="37">
        <f t="shared" si="11"/>
        <v>-1226.5</v>
      </c>
      <c r="L37" s="131">
        <f t="shared" si="7"/>
        <v>493</v>
      </c>
      <c r="M37" s="138" t="s">
        <v>12</v>
      </c>
      <c r="N37" s="127"/>
    </row>
    <row r="38" spans="1:16" ht="178.5" hidden="1" customHeight="1" x14ac:dyDescent="0.25">
      <c r="A38" s="30" t="s">
        <v>33</v>
      </c>
      <c r="B38" s="68" t="s">
        <v>67</v>
      </c>
      <c r="C38" s="37">
        <v>70</v>
      </c>
      <c r="D38" s="37">
        <v>0</v>
      </c>
      <c r="E38" s="37">
        <f t="shared" si="6"/>
        <v>-70</v>
      </c>
      <c r="F38" s="37">
        <v>70</v>
      </c>
      <c r="G38" s="37">
        <v>0</v>
      </c>
      <c r="H38" s="37">
        <f t="shared" si="10"/>
        <v>70</v>
      </c>
      <c r="I38" s="37">
        <v>70</v>
      </c>
      <c r="J38" s="37">
        <v>0</v>
      </c>
      <c r="K38" s="37">
        <f t="shared" si="11"/>
        <v>70</v>
      </c>
      <c r="L38" s="131">
        <f t="shared" si="7"/>
        <v>210</v>
      </c>
      <c r="M38" s="138" t="s">
        <v>63</v>
      </c>
      <c r="N38" s="127"/>
    </row>
    <row r="39" spans="1:16" ht="38.25" hidden="1" customHeight="1" x14ac:dyDescent="0.25">
      <c r="A39" s="303" t="s">
        <v>40</v>
      </c>
      <c r="B39" s="261" t="s">
        <v>65</v>
      </c>
      <c r="C39" s="37">
        <v>10</v>
      </c>
      <c r="D39" s="37">
        <v>0</v>
      </c>
      <c r="E39" s="37">
        <f t="shared" si="6"/>
        <v>-10</v>
      </c>
      <c r="F39" s="37">
        <v>10</v>
      </c>
      <c r="G39" s="37">
        <v>0</v>
      </c>
      <c r="H39" s="37">
        <f t="shared" si="10"/>
        <v>10</v>
      </c>
      <c r="I39" s="37">
        <v>10</v>
      </c>
      <c r="J39" s="37">
        <v>0</v>
      </c>
      <c r="K39" s="37">
        <f t="shared" si="11"/>
        <v>10</v>
      </c>
      <c r="L39" s="131">
        <f t="shared" si="7"/>
        <v>30</v>
      </c>
      <c r="M39" s="138" t="s">
        <v>12</v>
      </c>
      <c r="N39" s="127"/>
    </row>
    <row r="40" spans="1:16" ht="38.25" hidden="1" customHeight="1" x14ac:dyDescent="0.25">
      <c r="A40" s="304"/>
      <c r="B40" s="271"/>
      <c r="C40" s="37">
        <v>322.60000000000002</v>
      </c>
      <c r="D40" s="37">
        <v>0</v>
      </c>
      <c r="E40" s="37">
        <f t="shared" si="6"/>
        <v>-322.60000000000002</v>
      </c>
      <c r="F40" s="37">
        <v>322.60000000000002</v>
      </c>
      <c r="G40" s="37">
        <v>0</v>
      </c>
      <c r="H40" s="37">
        <f t="shared" si="10"/>
        <v>322.60000000000002</v>
      </c>
      <c r="I40" s="37">
        <v>322.60000000000002</v>
      </c>
      <c r="J40" s="37">
        <v>0</v>
      </c>
      <c r="K40" s="37">
        <f t="shared" si="11"/>
        <v>322.60000000000002</v>
      </c>
      <c r="L40" s="131">
        <f t="shared" si="7"/>
        <v>967.80000000000007</v>
      </c>
      <c r="M40" s="138" t="s">
        <v>63</v>
      </c>
      <c r="N40" s="127"/>
    </row>
    <row r="41" spans="1:16" ht="72" x14ac:dyDescent="0.25">
      <c r="A41" s="30" t="s">
        <v>96</v>
      </c>
      <c r="B41" s="68" t="s">
        <v>43</v>
      </c>
      <c r="C41" s="37">
        <v>3371.6</v>
      </c>
      <c r="D41" s="37">
        <v>5861</v>
      </c>
      <c r="E41" s="37">
        <f t="shared" si="6"/>
        <v>2489.4</v>
      </c>
      <c r="F41" s="37">
        <v>3371.6</v>
      </c>
      <c r="G41" s="37">
        <v>3411.6</v>
      </c>
      <c r="H41" s="37">
        <f t="shared" si="10"/>
        <v>-40</v>
      </c>
      <c r="I41" s="37">
        <v>3371.6</v>
      </c>
      <c r="J41" s="37">
        <v>3411.6</v>
      </c>
      <c r="K41" s="37">
        <f t="shared" si="11"/>
        <v>-40</v>
      </c>
      <c r="L41" s="131">
        <f t="shared" si="7"/>
        <v>10114.799999999999</v>
      </c>
      <c r="M41" s="138" t="s">
        <v>12</v>
      </c>
      <c r="N41" s="127"/>
    </row>
    <row r="42" spans="1:16" ht="120" hidden="1" x14ac:dyDescent="0.25">
      <c r="A42" s="57" t="s">
        <v>102</v>
      </c>
      <c r="B42" s="106" t="s">
        <v>93</v>
      </c>
      <c r="C42" s="37">
        <v>5684.4</v>
      </c>
      <c r="D42" s="37">
        <v>0</v>
      </c>
      <c r="E42" s="37">
        <f>D42-C42</f>
        <v>-5684.4</v>
      </c>
      <c r="F42" s="37"/>
      <c r="G42" s="37"/>
      <c r="H42" s="37"/>
      <c r="I42" s="37"/>
      <c r="J42" s="37"/>
      <c r="K42" s="37"/>
      <c r="L42" s="131"/>
      <c r="M42" s="138" t="s">
        <v>12</v>
      </c>
      <c r="N42" s="127"/>
    </row>
    <row r="43" spans="1:16" ht="96" x14ac:dyDescent="0.25">
      <c r="A43" s="57" t="s">
        <v>103</v>
      </c>
      <c r="B43" s="106" t="s">
        <v>110</v>
      </c>
      <c r="C43" s="37">
        <v>566.79999999999995</v>
      </c>
      <c r="D43" s="37">
        <v>566.79999999999995</v>
      </c>
      <c r="E43" s="37">
        <f t="shared" si="6"/>
        <v>0</v>
      </c>
      <c r="F43" s="37"/>
      <c r="G43" s="37"/>
      <c r="H43" s="37"/>
      <c r="I43" s="37"/>
      <c r="J43" s="37"/>
      <c r="K43" s="37"/>
      <c r="L43" s="131"/>
      <c r="M43" s="138" t="s">
        <v>12</v>
      </c>
      <c r="N43" s="127"/>
    </row>
    <row r="44" spans="1:16" ht="24" x14ac:dyDescent="0.25">
      <c r="A44" s="336">
        <v>2</v>
      </c>
      <c r="B44" s="261" t="s">
        <v>32</v>
      </c>
      <c r="C44" s="37">
        <f t="shared" ref="C44:D44" si="12">C48+C52</f>
        <v>560</v>
      </c>
      <c r="D44" s="37">
        <f t="shared" si="12"/>
        <v>560</v>
      </c>
      <c r="E44" s="37">
        <f t="shared" si="6"/>
        <v>0</v>
      </c>
      <c r="F44" s="37">
        <f t="shared" ref="F44:G46" si="13">F48+F52</f>
        <v>562</v>
      </c>
      <c r="G44" s="37">
        <f t="shared" si="13"/>
        <v>12.2</v>
      </c>
      <c r="H44" s="37">
        <f>F44-G44</f>
        <v>549.79999999999995</v>
      </c>
      <c r="I44" s="37">
        <f t="shared" ref="I44:J46" si="14">I48+I52</f>
        <v>0</v>
      </c>
      <c r="J44" s="37">
        <f t="shared" si="14"/>
        <v>12.2</v>
      </c>
      <c r="K44" s="37">
        <f>I44-J44</f>
        <v>-12.2</v>
      </c>
      <c r="L44" s="131">
        <f t="shared" si="7"/>
        <v>1122</v>
      </c>
      <c r="M44" s="138" t="s">
        <v>12</v>
      </c>
      <c r="N44" s="134"/>
      <c r="P44" s="212"/>
    </row>
    <row r="45" spans="1:16" ht="24" x14ac:dyDescent="0.25">
      <c r="A45" s="337"/>
      <c r="B45" s="308"/>
      <c r="C45" s="37">
        <v>1016.4</v>
      </c>
      <c r="D45" s="37">
        <f>D49+D53</f>
        <v>1016.4000000000001</v>
      </c>
      <c r="E45" s="37">
        <f t="shared" si="6"/>
        <v>0</v>
      </c>
      <c r="F45" s="37">
        <f t="shared" si="13"/>
        <v>8035.7</v>
      </c>
      <c r="G45" s="37">
        <f t="shared" si="13"/>
        <v>811.6</v>
      </c>
      <c r="H45" s="37">
        <f t="shared" ref="H45:H47" si="15">F45-G45</f>
        <v>7224.0999999999995</v>
      </c>
      <c r="I45" s="37">
        <f t="shared" si="14"/>
        <v>0</v>
      </c>
      <c r="J45" s="37">
        <f t="shared" si="14"/>
        <v>811.6</v>
      </c>
      <c r="K45" s="37">
        <f t="shared" ref="K45:K47" si="16">I45-J45</f>
        <v>-811.6</v>
      </c>
      <c r="L45" s="131">
        <f t="shared" si="7"/>
        <v>9052.1</v>
      </c>
      <c r="M45" s="138" t="s">
        <v>8</v>
      </c>
      <c r="N45" s="134"/>
      <c r="P45" s="212"/>
    </row>
    <row r="46" spans="1:16" ht="48" x14ac:dyDescent="0.25">
      <c r="A46" s="337"/>
      <c r="B46" s="276"/>
      <c r="C46" s="37">
        <v>6692.4</v>
      </c>
      <c r="D46" s="37">
        <f>D50+D54</f>
        <v>6692.4</v>
      </c>
      <c r="E46" s="37">
        <f t="shared" si="6"/>
        <v>0</v>
      </c>
      <c r="F46" s="37">
        <f t="shared" si="13"/>
        <v>0</v>
      </c>
      <c r="G46" s="37">
        <f t="shared" si="13"/>
        <v>3053.1</v>
      </c>
      <c r="H46" s="37">
        <f t="shared" si="15"/>
        <v>-3053.1</v>
      </c>
      <c r="I46" s="37">
        <f t="shared" si="14"/>
        <v>0</v>
      </c>
      <c r="J46" s="37">
        <f t="shared" si="14"/>
        <v>3053.1</v>
      </c>
      <c r="K46" s="37">
        <f t="shared" si="16"/>
        <v>-3053.1</v>
      </c>
      <c r="L46" s="131">
        <f t="shared" si="7"/>
        <v>6692.4</v>
      </c>
      <c r="M46" s="138" t="s">
        <v>9</v>
      </c>
      <c r="N46" s="127"/>
      <c r="P46" s="212"/>
    </row>
    <row r="47" spans="1:16" s="217" customFormat="1" ht="205.5" customHeight="1" x14ac:dyDescent="0.25">
      <c r="A47" s="333"/>
      <c r="B47" s="41" t="s">
        <v>38</v>
      </c>
      <c r="C47" s="37">
        <f>C44+C45+C46</f>
        <v>8268.7999999999993</v>
      </c>
      <c r="D47" s="37">
        <f>D44+D45+D46</f>
        <v>8268.7999999999993</v>
      </c>
      <c r="E47" s="37">
        <f t="shared" si="6"/>
        <v>0</v>
      </c>
      <c r="F47" s="37">
        <f t="shared" ref="F47:G47" si="17">F44+F45+F46</f>
        <v>8597.7000000000007</v>
      </c>
      <c r="G47" s="37">
        <f t="shared" si="17"/>
        <v>3876.9</v>
      </c>
      <c r="H47" s="37">
        <f t="shared" si="15"/>
        <v>4720.8000000000011</v>
      </c>
      <c r="I47" s="37">
        <f t="shared" ref="I47:J47" si="18">I44+I45+I46</f>
        <v>0</v>
      </c>
      <c r="J47" s="37">
        <f t="shared" si="18"/>
        <v>3876.9</v>
      </c>
      <c r="K47" s="37">
        <f t="shared" si="16"/>
        <v>-3876.9</v>
      </c>
      <c r="L47" s="131">
        <f t="shared" si="7"/>
        <v>16866.5</v>
      </c>
      <c r="M47" s="138"/>
      <c r="N47" s="127"/>
      <c r="P47" s="218"/>
    </row>
    <row r="48" spans="1:16" ht="72.75" customHeight="1" x14ac:dyDescent="0.25">
      <c r="A48" s="334" t="s">
        <v>48</v>
      </c>
      <c r="B48" s="309" t="s">
        <v>60</v>
      </c>
      <c r="C48" s="37">
        <v>500</v>
      </c>
      <c r="D48" s="37">
        <f>C48</f>
        <v>500</v>
      </c>
      <c r="E48" s="37">
        <f t="shared" si="6"/>
        <v>0</v>
      </c>
      <c r="F48" s="37">
        <v>500</v>
      </c>
      <c r="G48" s="37">
        <v>12.2</v>
      </c>
      <c r="H48" s="37">
        <f>F48-G48</f>
        <v>487.8</v>
      </c>
      <c r="I48" s="37">
        <v>0</v>
      </c>
      <c r="J48" s="37">
        <v>12.2</v>
      </c>
      <c r="K48" s="37">
        <f>I48-J48</f>
        <v>-12.2</v>
      </c>
      <c r="L48" s="131">
        <f>C48+F48+I48</f>
        <v>1000</v>
      </c>
      <c r="M48" s="138" t="s">
        <v>12</v>
      </c>
      <c r="N48" s="127"/>
    </row>
    <row r="49" spans="1:16" ht="39" customHeight="1" x14ac:dyDescent="0.25">
      <c r="A49" s="335"/>
      <c r="B49" s="310"/>
      <c r="C49" s="37">
        <v>874.6</v>
      </c>
      <c r="D49" s="37">
        <v>874.6</v>
      </c>
      <c r="E49" s="37">
        <f t="shared" si="6"/>
        <v>0</v>
      </c>
      <c r="F49" s="37">
        <v>4355.5</v>
      </c>
      <c r="G49" s="37">
        <v>811.6</v>
      </c>
      <c r="H49" s="37">
        <f t="shared" ref="H49:H50" si="19">F49-G49</f>
        <v>3543.9</v>
      </c>
      <c r="I49" s="37">
        <v>0</v>
      </c>
      <c r="J49" s="37">
        <v>811.6</v>
      </c>
      <c r="K49" s="37">
        <f t="shared" ref="K49:K50" si="20">I49-J49</f>
        <v>-811.6</v>
      </c>
      <c r="L49" s="131">
        <f>C49+F49+I49</f>
        <v>5230.1000000000004</v>
      </c>
      <c r="M49" s="138" t="s">
        <v>8</v>
      </c>
      <c r="N49" s="127"/>
    </row>
    <row r="50" spans="1:16" ht="39" customHeight="1" x14ac:dyDescent="0.25">
      <c r="A50" s="335"/>
      <c r="B50" s="311"/>
      <c r="C50" s="37">
        <v>3290.2</v>
      </c>
      <c r="D50" s="37">
        <v>3290.2</v>
      </c>
      <c r="E50" s="37">
        <f t="shared" si="6"/>
        <v>0</v>
      </c>
      <c r="F50" s="37">
        <v>0</v>
      </c>
      <c r="G50" s="37">
        <v>3053.1</v>
      </c>
      <c r="H50" s="37">
        <f t="shared" si="19"/>
        <v>-3053.1</v>
      </c>
      <c r="I50" s="37">
        <v>0</v>
      </c>
      <c r="J50" s="37">
        <v>3053.1</v>
      </c>
      <c r="K50" s="37">
        <f t="shared" si="20"/>
        <v>-3053.1</v>
      </c>
      <c r="L50" s="131">
        <f>C50+F50+I50</f>
        <v>3290.2</v>
      </c>
      <c r="M50" s="138" t="s">
        <v>9</v>
      </c>
      <c r="N50" s="127"/>
    </row>
    <row r="51" spans="1:16" ht="92.25" customHeight="1" x14ac:dyDescent="0.25">
      <c r="A51" s="333"/>
      <c r="B51" s="41" t="s">
        <v>61</v>
      </c>
      <c r="C51" s="37">
        <f>C48+C49+C50</f>
        <v>4664.7999999999993</v>
      </c>
      <c r="D51" s="37">
        <f t="shared" ref="D51:K51" si="21">D48+D49+D50</f>
        <v>4664.7999999999993</v>
      </c>
      <c r="E51" s="37">
        <f t="shared" si="6"/>
        <v>0</v>
      </c>
      <c r="F51" s="37">
        <f t="shared" si="21"/>
        <v>4855.5</v>
      </c>
      <c r="G51" s="37">
        <f t="shared" si="21"/>
        <v>3876.9</v>
      </c>
      <c r="H51" s="37">
        <f t="shared" si="21"/>
        <v>978.60000000000036</v>
      </c>
      <c r="I51" s="37">
        <f t="shared" si="21"/>
        <v>0</v>
      </c>
      <c r="J51" s="37">
        <f t="shared" si="21"/>
        <v>3876.9</v>
      </c>
      <c r="K51" s="37">
        <f t="shared" si="21"/>
        <v>-3876.9</v>
      </c>
      <c r="L51" s="131"/>
      <c r="M51" s="138"/>
      <c r="N51" s="127"/>
    </row>
    <row r="52" spans="1:16" ht="87.75" customHeight="1" x14ac:dyDescent="0.25">
      <c r="A52" s="334" t="s">
        <v>62</v>
      </c>
      <c r="B52" s="312" t="s">
        <v>64</v>
      </c>
      <c r="C52" s="37">
        <v>60</v>
      </c>
      <c r="D52" s="37">
        <f>C52</f>
        <v>60</v>
      </c>
      <c r="E52" s="37">
        <f t="shared" si="6"/>
        <v>0</v>
      </c>
      <c r="F52" s="37">
        <v>62</v>
      </c>
      <c r="G52" s="37">
        <v>0</v>
      </c>
      <c r="H52" s="37">
        <f>F52-G52</f>
        <v>62</v>
      </c>
      <c r="I52" s="37">
        <v>0</v>
      </c>
      <c r="J52" s="37">
        <v>0</v>
      </c>
      <c r="K52" s="37">
        <f>I52-J52</f>
        <v>0</v>
      </c>
      <c r="L52" s="131">
        <f>C52+F52+I52</f>
        <v>122</v>
      </c>
      <c r="M52" s="138" t="s">
        <v>12</v>
      </c>
      <c r="N52" s="127"/>
    </row>
    <row r="53" spans="1:16" ht="41.25" customHeight="1" x14ac:dyDescent="0.25">
      <c r="A53" s="335"/>
      <c r="B53" s="313"/>
      <c r="C53" s="37">
        <v>141.80000000000001</v>
      </c>
      <c r="D53" s="37">
        <v>141.80000000000001</v>
      </c>
      <c r="E53" s="37">
        <f t="shared" si="6"/>
        <v>0</v>
      </c>
      <c r="F53" s="37">
        <v>3680.2</v>
      </c>
      <c r="G53" s="37">
        <v>0</v>
      </c>
      <c r="H53" s="37">
        <f>F53-G53</f>
        <v>3680.2</v>
      </c>
      <c r="I53" s="37">
        <v>0</v>
      </c>
      <c r="J53" s="37">
        <v>0</v>
      </c>
      <c r="K53" s="37">
        <f t="shared" ref="K53:K54" si="22">I53-J53</f>
        <v>0</v>
      </c>
      <c r="L53" s="131">
        <f>C53+F53+I53</f>
        <v>3822</v>
      </c>
      <c r="M53" s="138" t="s">
        <v>8</v>
      </c>
      <c r="N53" s="127"/>
    </row>
    <row r="54" spans="1:16" ht="37.5" customHeight="1" x14ac:dyDescent="0.25">
      <c r="A54" s="335"/>
      <c r="B54" s="314"/>
      <c r="C54" s="37">
        <v>3402.2</v>
      </c>
      <c r="D54" s="37">
        <v>3402.2</v>
      </c>
      <c r="E54" s="37">
        <f t="shared" si="6"/>
        <v>0</v>
      </c>
      <c r="F54" s="37">
        <v>0</v>
      </c>
      <c r="G54" s="37"/>
      <c r="H54" s="37"/>
      <c r="I54" s="37">
        <v>0</v>
      </c>
      <c r="J54" s="37">
        <v>0</v>
      </c>
      <c r="K54" s="37">
        <f t="shared" si="22"/>
        <v>0</v>
      </c>
      <c r="L54" s="131">
        <f>C54+F54+I54</f>
        <v>3402.2</v>
      </c>
      <c r="M54" s="138" t="s">
        <v>9</v>
      </c>
      <c r="N54" s="127"/>
    </row>
    <row r="55" spans="1:16" ht="237" customHeight="1" x14ac:dyDescent="0.25">
      <c r="A55" s="333"/>
      <c r="B55" s="41" t="s">
        <v>70</v>
      </c>
      <c r="C55" s="40">
        <f>C52+C53+C54</f>
        <v>3604</v>
      </c>
      <c r="D55" s="40">
        <f t="shared" ref="D55:K55" si="23">D52+D53+D54</f>
        <v>3604</v>
      </c>
      <c r="E55" s="37">
        <f t="shared" si="6"/>
        <v>0</v>
      </c>
      <c r="F55" s="40">
        <f t="shared" si="23"/>
        <v>3742.2</v>
      </c>
      <c r="G55" s="40">
        <f t="shared" si="23"/>
        <v>0</v>
      </c>
      <c r="H55" s="40">
        <f t="shared" si="23"/>
        <v>3742.2</v>
      </c>
      <c r="I55" s="40">
        <f t="shared" si="23"/>
        <v>0</v>
      </c>
      <c r="J55" s="40">
        <f t="shared" si="23"/>
        <v>0</v>
      </c>
      <c r="K55" s="40">
        <f t="shared" si="23"/>
        <v>0</v>
      </c>
      <c r="L55" s="131"/>
      <c r="M55" s="138"/>
      <c r="N55" s="127"/>
    </row>
    <row r="56" spans="1:16" ht="90.75" customHeight="1" x14ac:dyDescent="0.25">
      <c r="A56" s="219">
        <v>3</v>
      </c>
      <c r="B56" s="129" t="s">
        <v>52</v>
      </c>
      <c r="C56" s="40">
        <v>7137.3</v>
      </c>
      <c r="D56" s="40">
        <v>7251.3</v>
      </c>
      <c r="E56" s="37">
        <f t="shared" si="6"/>
        <v>114</v>
      </c>
      <c r="F56" s="40">
        <v>6849.6</v>
      </c>
      <c r="G56" s="40">
        <v>5613.4</v>
      </c>
      <c r="H56" s="40">
        <f>F56-G56</f>
        <v>1236.2000000000007</v>
      </c>
      <c r="I56" s="40">
        <v>6849.6</v>
      </c>
      <c r="J56" s="40">
        <v>5613.4</v>
      </c>
      <c r="K56" s="40">
        <f>I56-J56</f>
        <v>1236.2000000000007</v>
      </c>
      <c r="L56" s="131">
        <f>C56+F56+I56</f>
        <v>20836.5</v>
      </c>
      <c r="M56" s="138" t="s">
        <v>12</v>
      </c>
      <c r="N56" s="127"/>
    </row>
    <row r="57" spans="1:16" ht="51.75" customHeight="1" x14ac:dyDescent="0.25">
      <c r="A57" s="331">
        <v>4</v>
      </c>
      <c r="B57" s="174" t="s">
        <v>91</v>
      </c>
      <c r="C57" s="40">
        <v>40000</v>
      </c>
      <c r="D57" s="40">
        <f>D58+D59</f>
        <v>40000</v>
      </c>
      <c r="E57" s="37">
        <f t="shared" si="6"/>
        <v>0</v>
      </c>
      <c r="F57" s="40"/>
      <c r="G57" s="40"/>
      <c r="H57" s="40"/>
      <c r="I57" s="40"/>
      <c r="J57" s="36"/>
      <c r="K57" s="36"/>
      <c r="L57" s="139"/>
      <c r="M57" s="138"/>
      <c r="N57" s="127"/>
    </row>
    <row r="58" spans="1:16" ht="90" customHeight="1" x14ac:dyDescent="0.25">
      <c r="A58" s="332"/>
      <c r="B58" s="265" t="s">
        <v>92</v>
      </c>
      <c r="C58" s="40">
        <v>40</v>
      </c>
      <c r="D58" s="40">
        <v>40</v>
      </c>
      <c r="E58" s="37">
        <f t="shared" si="6"/>
        <v>0</v>
      </c>
      <c r="F58" s="40"/>
      <c r="G58" s="40"/>
      <c r="H58" s="40"/>
      <c r="I58" s="40"/>
      <c r="J58" s="36"/>
      <c r="K58" s="36"/>
      <c r="L58" s="139"/>
      <c r="M58" s="138" t="s">
        <v>12</v>
      </c>
      <c r="N58" s="127" t="s">
        <v>98</v>
      </c>
    </row>
    <row r="59" spans="1:16" ht="123.75" customHeight="1" x14ac:dyDescent="0.25">
      <c r="A59" s="333"/>
      <c r="B59" s="271"/>
      <c r="C59" s="40">
        <v>39960</v>
      </c>
      <c r="D59" s="40">
        <v>39960</v>
      </c>
      <c r="E59" s="37">
        <f t="shared" si="6"/>
        <v>0</v>
      </c>
      <c r="F59" s="40"/>
      <c r="G59" s="40"/>
      <c r="H59" s="40"/>
      <c r="I59" s="40"/>
      <c r="J59" s="36"/>
      <c r="K59" s="36"/>
      <c r="L59" s="139"/>
      <c r="M59" s="138" t="s">
        <v>8</v>
      </c>
      <c r="N59" s="127" t="s">
        <v>98</v>
      </c>
    </row>
    <row r="60" spans="1:16" ht="93.75" customHeight="1" x14ac:dyDescent="0.25">
      <c r="A60" s="214">
        <v>5</v>
      </c>
      <c r="B60" s="174" t="s">
        <v>105</v>
      </c>
      <c r="C60" s="40"/>
      <c r="D60" s="40">
        <v>87588.9</v>
      </c>
      <c r="E60" s="37">
        <f t="shared" si="6"/>
        <v>87588.9</v>
      </c>
      <c r="F60" s="40"/>
      <c r="G60" s="40"/>
      <c r="H60" s="40"/>
      <c r="I60" s="40"/>
      <c r="J60" s="36"/>
      <c r="K60" s="36"/>
      <c r="L60" s="139"/>
      <c r="M60" s="138"/>
      <c r="N60" s="127" t="s">
        <v>100</v>
      </c>
    </row>
    <row r="61" spans="1:16" ht="159.75" hidden="1" customHeight="1" x14ac:dyDescent="0.25">
      <c r="A61" s="214"/>
      <c r="B61" s="174" t="s">
        <v>99</v>
      </c>
      <c r="C61" s="40">
        <v>694</v>
      </c>
      <c r="D61" s="40">
        <v>0</v>
      </c>
      <c r="E61" s="37"/>
      <c r="F61" s="40"/>
      <c r="G61" s="40"/>
      <c r="H61" s="40"/>
      <c r="I61" s="40"/>
      <c r="J61" s="36"/>
      <c r="K61" s="36"/>
      <c r="L61" s="139"/>
      <c r="M61" s="138"/>
      <c r="N61" s="127"/>
    </row>
    <row r="62" spans="1:16" s="113" customFormat="1" ht="60.75" customHeight="1" x14ac:dyDescent="0.45">
      <c r="A62" s="220"/>
      <c r="B62" s="177" t="s">
        <v>20</v>
      </c>
      <c r="C62" s="140">
        <v>34153.1</v>
      </c>
      <c r="D62" s="140">
        <f>D11+D44+D56+D58+D60</f>
        <v>118443.9</v>
      </c>
      <c r="E62" s="140">
        <f t="shared" ref="E62:E65" si="24">D62-C62</f>
        <v>84290.799999999988</v>
      </c>
      <c r="F62" s="140">
        <f>F11+F56+F44</f>
        <v>28499.699999999997</v>
      </c>
      <c r="G62" s="140">
        <v>25376.799999999999</v>
      </c>
      <c r="H62" s="140">
        <f>F62-G62</f>
        <v>3122.8999999999978</v>
      </c>
      <c r="I62" s="140">
        <f>I11+I56+I48</f>
        <v>27937.699999999997</v>
      </c>
      <c r="J62" s="141">
        <v>25376.799999999999</v>
      </c>
      <c r="K62" s="141">
        <f>I62-J62</f>
        <v>2560.8999999999978</v>
      </c>
      <c r="L62" s="142">
        <f>C62+F62+I62</f>
        <v>90590.5</v>
      </c>
      <c r="M62" s="143"/>
      <c r="N62" s="144"/>
      <c r="P62" s="221"/>
    </row>
    <row r="63" spans="1:16" s="113" customFormat="1" ht="45.75" customHeight="1" x14ac:dyDescent="0.45">
      <c r="A63" s="220"/>
      <c r="B63" s="178" t="s">
        <v>21</v>
      </c>
      <c r="C63" s="140">
        <v>180749.1</v>
      </c>
      <c r="D63" s="140">
        <f>D12+D59+D53+D49</f>
        <v>43560.9</v>
      </c>
      <c r="E63" s="140">
        <f>D63-C63</f>
        <v>-137188.20000000001</v>
      </c>
      <c r="F63" s="140" t="e">
        <f>F45+F12</f>
        <v>#REF!</v>
      </c>
      <c r="G63" s="140">
        <v>8310.2000000000007</v>
      </c>
      <c r="H63" s="140" t="e">
        <f t="shared" ref="H63:H65" si="25">F63-G63</f>
        <v>#REF!</v>
      </c>
      <c r="I63" s="140" t="e">
        <f>I45+I12</f>
        <v>#REF!</v>
      </c>
      <c r="J63" s="141">
        <v>8310.2000000000007</v>
      </c>
      <c r="K63" s="141" t="e">
        <f t="shared" ref="K63:K65" si="26">I63-J63</f>
        <v>#REF!</v>
      </c>
      <c r="L63" s="142" t="e">
        <f>C63+F63+I63</f>
        <v>#REF!</v>
      </c>
      <c r="M63" s="143"/>
      <c r="N63" s="145"/>
      <c r="P63" s="221"/>
    </row>
    <row r="64" spans="1:16" s="113" customFormat="1" ht="54.75" customHeight="1" x14ac:dyDescent="0.45">
      <c r="A64" s="220"/>
      <c r="B64" s="178" t="s">
        <v>9</v>
      </c>
      <c r="C64" s="140">
        <f>C46</f>
        <v>6692.4</v>
      </c>
      <c r="D64" s="140">
        <f>D54+D50</f>
        <v>6692.4</v>
      </c>
      <c r="E64" s="140">
        <f>D64-C64</f>
        <v>0</v>
      </c>
      <c r="F64" s="140">
        <f>F46</f>
        <v>0</v>
      </c>
      <c r="G64" s="140">
        <v>3053.1</v>
      </c>
      <c r="H64" s="140">
        <f t="shared" si="25"/>
        <v>-3053.1</v>
      </c>
      <c r="I64" s="140">
        <f>I46</f>
        <v>0</v>
      </c>
      <c r="J64" s="141">
        <v>3053.1</v>
      </c>
      <c r="K64" s="141">
        <f t="shared" si="26"/>
        <v>-3053.1</v>
      </c>
      <c r="L64" s="142">
        <f>C64+F64+I64</f>
        <v>6692.4</v>
      </c>
      <c r="M64" s="146"/>
      <c r="N64" s="147"/>
      <c r="P64" s="221"/>
    </row>
    <row r="65" spans="1:16" s="113" customFormat="1" ht="49.5" customHeight="1" x14ac:dyDescent="0.45">
      <c r="A65" s="220"/>
      <c r="B65" s="177" t="s">
        <v>22</v>
      </c>
      <c r="C65" s="140">
        <f>C62+C63+C64</f>
        <v>221594.6</v>
      </c>
      <c r="D65" s="140">
        <f>D62+D63+D64</f>
        <v>168697.19999999998</v>
      </c>
      <c r="E65" s="140">
        <f t="shared" si="24"/>
        <v>-52897.400000000023</v>
      </c>
      <c r="F65" s="140" t="e">
        <f>F14+F47+F56</f>
        <v>#REF!</v>
      </c>
      <c r="G65" s="140">
        <v>36740.1</v>
      </c>
      <c r="H65" s="140" t="e">
        <f t="shared" si="25"/>
        <v>#REF!</v>
      </c>
      <c r="I65" s="140" t="e">
        <f>I14+I47+I56</f>
        <v>#REF!</v>
      </c>
      <c r="J65" s="140">
        <v>36740.1</v>
      </c>
      <c r="K65" s="141" t="e">
        <f t="shared" si="26"/>
        <v>#REF!</v>
      </c>
      <c r="L65" s="140" t="e">
        <f>L14+L47+L56</f>
        <v>#REF!</v>
      </c>
      <c r="M65" s="148"/>
      <c r="N65" s="149"/>
      <c r="P65" s="221"/>
    </row>
    <row r="66" spans="1:16" s="113" customFormat="1" ht="49.5" hidden="1" customHeight="1" x14ac:dyDescent="0.45">
      <c r="A66" s="222"/>
      <c r="B66" s="179"/>
      <c r="C66" s="150"/>
      <c r="D66" s="150">
        <v>168697.2</v>
      </c>
      <c r="E66" s="150"/>
      <c r="F66" s="150"/>
      <c r="G66" s="150"/>
      <c r="H66" s="150"/>
      <c r="I66" s="150"/>
      <c r="J66" s="150"/>
      <c r="K66" s="151"/>
      <c r="L66" s="150"/>
      <c r="M66" s="152"/>
      <c r="N66" s="153"/>
      <c r="P66" s="221"/>
    </row>
    <row r="67" spans="1:16" s="113" customFormat="1" ht="49.5" hidden="1" customHeight="1" x14ac:dyDescent="0.45">
      <c r="A67" s="222"/>
      <c r="B67" s="179"/>
      <c r="C67" s="150"/>
      <c r="D67" s="150">
        <f>D66-D65</f>
        <v>0</v>
      </c>
      <c r="E67" s="150"/>
      <c r="F67" s="150"/>
      <c r="G67" s="150"/>
      <c r="H67" s="150"/>
      <c r="I67" s="150"/>
      <c r="J67" s="150"/>
      <c r="K67" s="151"/>
      <c r="L67" s="150"/>
      <c r="M67" s="152"/>
      <c r="N67" s="153"/>
      <c r="P67" s="221"/>
    </row>
    <row r="68" spans="1:16" s="210" customFormat="1" ht="63" customHeight="1" x14ac:dyDescent="0.5">
      <c r="A68" s="315" t="s">
        <v>23</v>
      </c>
      <c r="B68" s="316"/>
      <c r="C68" s="316"/>
      <c r="D68" s="316"/>
      <c r="E68" s="316"/>
      <c r="F68" s="316"/>
      <c r="G68" s="316"/>
      <c r="H68" s="316"/>
      <c r="I68" s="316"/>
      <c r="J68" s="316"/>
      <c r="K68" s="316"/>
      <c r="L68" s="316"/>
      <c r="M68" s="316"/>
      <c r="N68" s="154"/>
      <c r="P68" s="114"/>
    </row>
    <row r="69" spans="1:16" s="115" customFormat="1" ht="49.5" customHeight="1" x14ac:dyDescent="0.35">
      <c r="A69" s="317" t="s">
        <v>57</v>
      </c>
      <c r="B69" s="318"/>
      <c r="C69" s="318"/>
      <c r="D69" s="318"/>
      <c r="E69" s="318"/>
      <c r="F69" s="318"/>
      <c r="G69" s="318"/>
      <c r="H69" s="318"/>
      <c r="I69" s="318"/>
      <c r="J69" s="318"/>
      <c r="K69" s="318"/>
      <c r="L69" s="318"/>
      <c r="M69" s="319"/>
      <c r="N69" s="129"/>
      <c r="P69" s="223"/>
    </row>
    <row r="70" spans="1:16" s="115" customFormat="1" ht="47.25" customHeight="1" x14ac:dyDescent="0.35">
      <c r="A70" s="320" t="s">
        <v>51</v>
      </c>
      <c r="B70" s="321"/>
      <c r="C70" s="321"/>
      <c r="D70" s="321"/>
      <c r="E70" s="321"/>
      <c r="F70" s="321"/>
      <c r="G70" s="321"/>
      <c r="H70" s="321"/>
      <c r="I70" s="321"/>
      <c r="J70" s="321"/>
      <c r="K70" s="321"/>
      <c r="L70" s="321"/>
      <c r="M70" s="322"/>
      <c r="N70" s="155"/>
    </row>
    <row r="71" spans="1:16" ht="115.5" customHeight="1" x14ac:dyDescent="0.25">
      <c r="A71" s="224">
        <v>4</v>
      </c>
      <c r="B71" s="173" t="s">
        <v>34</v>
      </c>
      <c r="C71" s="36">
        <v>217687.3</v>
      </c>
      <c r="D71" s="58">
        <f>D72+D73+D74+D75+D76+D77+D78+D79+D80+D81+D82+D83+D84+D85+D86+D87+D88+D89+D90</f>
        <v>392936.81000000006</v>
      </c>
      <c r="E71" s="36">
        <f>E72+E73+E74+E75+E76+E77+E78+E79+E80+E81+E82+E83+E84+E85+E86+E87+E88+E89+E90</f>
        <v>175249.48</v>
      </c>
      <c r="F71" s="36">
        <f>F72+F73+F74</f>
        <v>216547.20000000001</v>
      </c>
      <c r="G71" s="36">
        <v>197450.2</v>
      </c>
      <c r="H71" s="36">
        <f>F71-G71</f>
        <v>19097</v>
      </c>
      <c r="I71" s="36">
        <f>I72+I73+I74</f>
        <v>216547.20000000001</v>
      </c>
      <c r="J71" s="36">
        <v>197450.2</v>
      </c>
      <c r="K71" s="36">
        <f>I71-J71</f>
        <v>19097</v>
      </c>
      <c r="L71" s="36">
        <f>L72+L73+L74</f>
        <v>635992.10000000009</v>
      </c>
      <c r="M71" s="127" t="s">
        <v>12</v>
      </c>
      <c r="N71" s="127"/>
    </row>
    <row r="72" spans="1:16" ht="79.5" customHeight="1" x14ac:dyDescent="0.25">
      <c r="A72" s="225" t="s">
        <v>55</v>
      </c>
      <c r="B72" s="129" t="s">
        <v>36</v>
      </c>
      <c r="C72" s="36">
        <v>196958.4</v>
      </c>
      <c r="D72" s="58">
        <f>293520.03-13204.93</f>
        <v>280315.10000000003</v>
      </c>
      <c r="E72" s="36">
        <f t="shared" ref="E72:E75" si="27">D72-C72</f>
        <v>83356.700000000041</v>
      </c>
      <c r="F72" s="36">
        <v>207874.7</v>
      </c>
      <c r="G72" s="36">
        <v>197450.2</v>
      </c>
      <c r="H72" s="36">
        <f t="shared" ref="H72:H74" si="28">F72-G72</f>
        <v>10424.5</v>
      </c>
      <c r="I72" s="36">
        <v>207874.7</v>
      </c>
      <c r="J72" s="36">
        <v>197450.2</v>
      </c>
      <c r="K72" s="36">
        <f t="shared" ref="K72:K74" si="29">I72-J72</f>
        <v>10424.5</v>
      </c>
      <c r="L72" s="156">
        <f>C72+F72+I72</f>
        <v>612707.80000000005</v>
      </c>
      <c r="M72" s="157" t="s">
        <v>12</v>
      </c>
      <c r="N72" s="127"/>
    </row>
    <row r="73" spans="1:16" ht="137.25" customHeight="1" x14ac:dyDescent="0.25">
      <c r="A73" s="225" t="s">
        <v>56</v>
      </c>
      <c r="B73" s="68" t="s">
        <v>35</v>
      </c>
      <c r="C73" s="36">
        <v>4439.3</v>
      </c>
      <c r="D73" s="58">
        <v>87783.58</v>
      </c>
      <c r="E73" s="36">
        <f t="shared" si="27"/>
        <v>83344.28</v>
      </c>
      <c r="F73" s="36">
        <v>4172.5</v>
      </c>
      <c r="G73" s="36">
        <v>0</v>
      </c>
      <c r="H73" s="36">
        <f t="shared" si="28"/>
        <v>4172.5</v>
      </c>
      <c r="I73" s="36">
        <v>4172.5</v>
      </c>
      <c r="J73" s="36">
        <v>0</v>
      </c>
      <c r="K73" s="36">
        <f t="shared" si="29"/>
        <v>4172.5</v>
      </c>
      <c r="L73" s="156">
        <f>C73+F73+I73</f>
        <v>12784.3</v>
      </c>
      <c r="M73" s="127" t="s">
        <v>12</v>
      </c>
      <c r="N73" s="127" t="s">
        <v>126</v>
      </c>
    </row>
    <row r="74" spans="1:16" ht="137.25" customHeight="1" x14ac:dyDescent="0.25">
      <c r="A74" s="216" t="s">
        <v>58</v>
      </c>
      <c r="B74" s="180" t="s">
        <v>59</v>
      </c>
      <c r="C74" s="158">
        <v>1500</v>
      </c>
      <c r="D74" s="158">
        <v>3000</v>
      </c>
      <c r="E74" s="36">
        <f t="shared" si="27"/>
        <v>1500</v>
      </c>
      <c r="F74" s="158">
        <v>4500</v>
      </c>
      <c r="G74" s="158">
        <v>0</v>
      </c>
      <c r="H74" s="36">
        <f t="shared" si="28"/>
        <v>4500</v>
      </c>
      <c r="I74" s="158">
        <v>4500</v>
      </c>
      <c r="J74" s="158">
        <v>0</v>
      </c>
      <c r="K74" s="36">
        <f t="shared" si="29"/>
        <v>4500</v>
      </c>
      <c r="L74" s="139">
        <f>C74+F74+I74</f>
        <v>10500</v>
      </c>
      <c r="M74" s="127" t="s">
        <v>12</v>
      </c>
      <c r="N74" s="127" t="s">
        <v>118</v>
      </c>
    </row>
    <row r="75" spans="1:16" ht="137.25" customHeight="1" x14ac:dyDescent="0.25">
      <c r="A75" s="216" t="s">
        <v>69</v>
      </c>
      <c r="B75" s="68" t="s">
        <v>68</v>
      </c>
      <c r="C75" s="50">
        <v>14542</v>
      </c>
      <c r="D75" s="50">
        <v>0</v>
      </c>
      <c r="E75" s="36">
        <f t="shared" si="27"/>
        <v>-14542</v>
      </c>
      <c r="F75" s="50">
        <v>12417.7</v>
      </c>
      <c r="G75" s="50">
        <v>1226.5</v>
      </c>
      <c r="H75" s="50">
        <v>0</v>
      </c>
      <c r="I75" s="50">
        <v>2417.6999999999998</v>
      </c>
      <c r="J75" s="50">
        <v>0</v>
      </c>
      <c r="K75" s="50">
        <f>I75-J75</f>
        <v>2417.6999999999998</v>
      </c>
      <c r="L75" s="159">
        <f>C75+F75+I75</f>
        <v>29377.4</v>
      </c>
      <c r="M75" s="127" t="s">
        <v>12</v>
      </c>
      <c r="N75" s="127"/>
    </row>
    <row r="76" spans="1:16" ht="248.25" customHeight="1" x14ac:dyDescent="0.25">
      <c r="A76" s="216" t="s">
        <v>94</v>
      </c>
      <c r="B76" s="68" t="s">
        <v>93</v>
      </c>
      <c r="C76" s="50">
        <v>247.63</v>
      </c>
      <c r="D76" s="50">
        <v>13204.93</v>
      </c>
      <c r="E76" s="36">
        <f t="shared" ref="E76:E88" si="30">D76-C76</f>
        <v>12957.300000000001</v>
      </c>
      <c r="F76" s="50"/>
      <c r="G76" s="50"/>
      <c r="H76" s="50"/>
      <c r="I76" s="50"/>
      <c r="J76" s="105"/>
      <c r="K76" s="105"/>
      <c r="L76" s="160"/>
      <c r="M76" s="127" t="s">
        <v>12</v>
      </c>
      <c r="N76" s="127" t="s">
        <v>108</v>
      </c>
    </row>
    <row r="77" spans="1:16" ht="24" customHeight="1" x14ac:dyDescent="0.25">
      <c r="A77" s="301" t="s">
        <v>111</v>
      </c>
      <c r="B77" s="265" t="s">
        <v>97</v>
      </c>
      <c r="C77" s="37">
        <v>0</v>
      </c>
      <c r="D77" s="50">
        <v>100</v>
      </c>
      <c r="E77" s="37">
        <f t="shared" si="30"/>
        <v>100</v>
      </c>
      <c r="F77" s="37">
        <v>100</v>
      </c>
      <c r="G77" s="37">
        <v>5.7</v>
      </c>
      <c r="H77" s="37">
        <f>F77-G77</f>
        <v>94.3</v>
      </c>
      <c r="I77" s="37">
        <v>100</v>
      </c>
      <c r="J77" s="37">
        <v>5.7</v>
      </c>
      <c r="K77" s="37">
        <f>I77-J77</f>
        <v>94.3</v>
      </c>
      <c r="L77" s="131">
        <f t="shared" ref="L77:L88" si="31">C77+F77+I77</f>
        <v>200</v>
      </c>
      <c r="M77" s="138" t="s">
        <v>12</v>
      </c>
      <c r="N77" s="127"/>
    </row>
    <row r="78" spans="1:16" ht="24" customHeight="1" x14ac:dyDescent="0.25">
      <c r="A78" s="306"/>
      <c r="B78" s="266"/>
      <c r="C78" s="37">
        <v>0</v>
      </c>
      <c r="D78" s="50">
        <v>2355</v>
      </c>
      <c r="E78" s="37">
        <f t="shared" si="30"/>
        <v>2355</v>
      </c>
      <c r="F78" s="37">
        <v>2355</v>
      </c>
      <c r="G78" s="37">
        <v>2000</v>
      </c>
      <c r="H78" s="37">
        <f>F78-G78</f>
        <v>355</v>
      </c>
      <c r="I78" s="37">
        <v>2355</v>
      </c>
      <c r="J78" s="37">
        <v>2000</v>
      </c>
      <c r="K78" s="37">
        <f>I78-J78</f>
        <v>355</v>
      </c>
      <c r="L78" s="131">
        <f t="shared" si="31"/>
        <v>4710</v>
      </c>
      <c r="M78" s="138" t="s">
        <v>8</v>
      </c>
      <c r="N78" s="127"/>
    </row>
    <row r="79" spans="1:16" ht="60.75" customHeight="1" x14ac:dyDescent="0.25">
      <c r="A79" s="301" t="s">
        <v>112</v>
      </c>
      <c r="B79" s="265" t="s">
        <v>66</v>
      </c>
      <c r="C79" s="37">
        <v>0</v>
      </c>
      <c r="D79" s="50">
        <v>352.2</v>
      </c>
      <c r="E79" s="37">
        <f t="shared" si="30"/>
        <v>352.2</v>
      </c>
      <c r="F79" s="37">
        <v>352.2</v>
      </c>
      <c r="G79" s="37"/>
      <c r="H79" s="37"/>
      <c r="I79" s="37">
        <v>352.2</v>
      </c>
      <c r="J79" s="37"/>
      <c r="K79" s="37"/>
      <c r="L79" s="131">
        <f t="shared" si="31"/>
        <v>704.4</v>
      </c>
      <c r="M79" s="138" t="s">
        <v>12</v>
      </c>
      <c r="N79" s="127"/>
    </row>
    <row r="80" spans="1:16" ht="60.75" customHeight="1" x14ac:dyDescent="0.25">
      <c r="A80" s="302"/>
      <c r="B80" s="268"/>
      <c r="C80" s="37">
        <v>0</v>
      </c>
      <c r="D80" s="50">
        <v>1761</v>
      </c>
      <c r="E80" s="37">
        <f t="shared" si="30"/>
        <v>1761</v>
      </c>
      <c r="F80" s="37">
        <v>1761</v>
      </c>
      <c r="G80" s="37">
        <v>1056.5999999999999</v>
      </c>
      <c r="H80" s="37">
        <f>F80-G80</f>
        <v>704.40000000000009</v>
      </c>
      <c r="I80" s="37">
        <v>1761</v>
      </c>
      <c r="J80" s="37">
        <v>1056.5999999999999</v>
      </c>
      <c r="K80" s="37">
        <f>I80-J80</f>
        <v>704.40000000000009</v>
      </c>
      <c r="L80" s="131">
        <f t="shared" si="31"/>
        <v>3522</v>
      </c>
      <c r="M80" s="138" t="s">
        <v>8</v>
      </c>
      <c r="N80" s="127"/>
    </row>
    <row r="81" spans="1:14" ht="68.25" customHeight="1" x14ac:dyDescent="0.25">
      <c r="A81" s="301" t="s">
        <v>113</v>
      </c>
      <c r="B81" s="265" t="s">
        <v>47</v>
      </c>
      <c r="C81" s="37">
        <v>0</v>
      </c>
      <c r="D81" s="50">
        <v>117.4</v>
      </c>
      <c r="E81" s="37">
        <f t="shared" si="30"/>
        <v>117.4</v>
      </c>
      <c r="F81" s="37">
        <v>117.4</v>
      </c>
      <c r="G81" s="37"/>
      <c r="H81" s="37"/>
      <c r="I81" s="37">
        <v>117.4</v>
      </c>
      <c r="J81" s="37"/>
      <c r="K81" s="37"/>
      <c r="L81" s="131">
        <f t="shared" si="31"/>
        <v>234.8</v>
      </c>
      <c r="M81" s="138" t="s">
        <v>12</v>
      </c>
      <c r="N81" s="127"/>
    </row>
    <row r="82" spans="1:14" ht="68.25" customHeight="1" x14ac:dyDescent="0.25">
      <c r="A82" s="305"/>
      <c r="B82" s="262"/>
      <c r="C82" s="37">
        <v>0</v>
      </c>
      <c r="D82" s="50">
        <v>528.29999999999995</v>
      </c>
      <c r="E82" s="37">
        <f t="shared" si="30"/>
        <v>528.29999999999995</v>
      </c>
      <c r="F82" s="37">
        <v>528.29999999999995</v>
      </c>
      <c r="G82" s="37">
        <v>352.2</v>
      </c>
      <c r="H82" s="37">
        <f t="shared" ref="H82:H88" si="32">F82-G82</f>
        <v>176.09999999999997</v>
      </c>
      <c r="I82" s="37">
        <v>528.29999999999995</v>
      </c>
      <c r="J82" s="37">
        <v>352.2</v>
      </c>
      <c r="K82" s="37">
        <f t="shared" ref="K82:K88" si="33">I82-J82</f>
        <v>176.09999999999997</v>
      </c>
      <c r="L82" s="131">
        <f t="shared" si="31"/>
        <v>1056.5999999999999</v>
      </c>
      <c r="M82" s="138" t="s">
        <v>8</v>
      </c>
      <c r="N82" s="127"/>
    </row>
    <row r="83" spans="1:14" ht="55.5" customHeight="1" x14ac:dyDescent="0.25">
      <c r="A83" s="303" t="s">
        <v>114</v>
      </c>
      <c r="B83" s="261" t="s">
        <v>77</v>
      </c>
      <c r="C83" s="37">
        <v>0</v>
      </c>
      <c r="D83" s="50">
        <v>293.5</v>
      </c>
      <c r="E83" s="37">
        <f t="shared" si="30"/>
        <v>293.5</v>
      </c>
      <c r="F83" s="37">
        <v>293.5</v>
      </c>
      <c r="G83" s="37">
        <v>85.9</v>
      </c>
      <c r="H83" s="37">
        <f t="shared" si="32"/>
        <v>207.6</v>
      </c>
      <c r="I83" s="37">
        <v>293.5</v>
      </c>
      <c r="J83" s="37">
        <v>85.9</v>
      </c>
      <c r="K83" s="37">
        <f t="shared" si="33"/>
        <v>207.6</v>
      </c>
      <c r="L83" s="131">
        <f t="shared" si="31"/>
        <v>587</v>
      </c>
      <c r="M83" s="138" t="s">
        <v>12</v>
      </c>
      <c r="N83" s="127"/>
    </row>
    <row r="84" spans="1:14" ht="63" customHeight="1" x14ac:dyDescent="0.25">
      <c r="A84" s="307"/>
      <c r="B84" s="262"/>
      <c r="C84" s="37">
        <v>0</v>
      </c>
      <c r="D84" s="50">
        <v>880.5</v>
      </c>
      <c r="E84" s="37">
        <f t="shared" si="30"/>
        <v>880.5</v>
      </c>
      <c r="F84" s="37">
        <v>880.5</v>
      </c>
      <c r="G84" s="37">
        <v>880.4</v>
      </c>
      <c r="H84" s="37">
        <f t="shared" si="32"/>
        <v>0.10000000000002274</v>
      </c>
      <c r="I84" s="37">
        <v>880.5</v>
      </c>
      <c r="J84" s="37">
        <v>880.4</v>
      </c>
      <c r="K84" s="37">
        <f t="shared" si="33"/>
        <v>0.10000000000002274</v>
      </c>
      <c r="L84" s="131">
        <f t="shared" si="31"/>
        <v>1761</v>
      </c>
      <c r="M84" s="138" t="s">
        <v>8</v>
      </c>
      <c r="N84" s="127"/>
    </row>
    <row r="85" spans="1:14" ht="67.5" customHeight="1" x14ac:dyDescent="0.25">
      <c r="A85" s="303" t="s">
        <v>115</v>
      </c>
      <c r="B85" s="261" t="s">
        <v>76</v>
      </c>
      <c r="C85" s="37">
        <v>0</v>
      </c>
      <c r="D85" s="50">
        <v>234.8</v>
      </c>
      <c r="E85" s="37">
        <f t="shared" si="30"/>
        <v>234.8</v>
      </c>
      <c r="F85" s="37">
        <v>234.8</v>
      </c>
      <c r="G85" s="37">
        <v>68.7</v>
      </c>
      <c r="H85" s="37">
        <f t="shared" si="32"/>
        <v>166.10000000000002</v>
      </c>
      <c r="I85" s="37">
        <v>234.8</v>
      </c>
      <c r="J85" s="37">
        <v>68.7</v>
      </c>
      <c r="K85" s="37">
        <f t="shared" si="33"/>
        <v>166.10000000000002</v>
      </c>
      <c r="L85" s="131">
        <f t="shared" si="31"/>
        <v>469.6</v>
      </c>
      <c r="M85" s="138" t="s">
        <v>12</v>
      </c>
      <c r="N85" s="127"/>
    </row>
    <row r="86" spans="1:14" ht="67.5" customHeight="1" x14ac:dyDescent="0.25">
      <c r="A86" s="305"/>
      <c r="B86" s="276"/>
      <c r="C86" s="37">
        <v>0</v>
      </c>
      <c r="D86" s="50">
        <v>1584.9</v>
      </c>
      <c r="E86" s="37">
        <f t="shared" si="30"/>
        <v>1584.9</v>
      </c>
      <c r="F86" s="37">
        <v>1584.9</v>
      </c>
      <c r="G86" s="37">
        <v>704.5</v>
      </c>
      <c r="H86" s="37">
        <f t="shared" si="32"/>
        <v>880.40000000000009</v>
      </c>
      <c r="I86" s="37">
        <v>1584.9</v>
      </c>
      <c r="J86" s="37">
        <v>704.5</v>
      </c>
      <c r="K86" s="37">
        <f t="shared" si="33"/>
        <v>880.40000000000009</v>
      </c>
      <c r="L86" s="131">
        <f t="shared" si="31"/>
        <v>3169.8</v>
      </c>
      <c r="M86" s="138" t="s">
        <v>8</v>
      </c>
      <c r="N86" s="127"/>
    </row>
    <row r="87" spans="1:14" ht="38.25" customHeight="1" x14ac:dyDescent="0.25">
      <c r="A87" s="303" t="s">
        <v>116</v>
      </c>
      <c r="B87" s="261" t="s">
        <v>65</v>
      </c>
      <c r="C87" s="37">
        <v>0</v>
      </c>
      <c r="D87" s="50">
        <v>10</v>
      </c>
      <c r="E87" s="37">
        <f t="shared" si="30"/>
        <v>10</v>
      </c>
      <c r="F87" s="37">
        <v>10</v>
      </c>
      <c r="G87" s="37">
        <v>0</v>
      </c>
      <c r="H87" s="37">
        <f t="shared" si="32"/>
        <v>10</v>
      </c>
      <c r="I87" s="37">
        <v>10</v>
      </c>
      <c r="J87" s="37">
        <v>0</v>
      </c>
      <c r="K87" s="37">
        <f t="shared" si="33"/>
        <v>10</v>
      </c>
      <c r="L87" s="131">
        <f t="shared" si="31"/>
        <v>20</v>
      </c>
      <c r="M87" s="138" t="s">
        <v>12</v>
      </c>
      <c r="N87" s="127"/>
    </row>
    <row r="88" spans="1:14" ht="38.25" customHeight="1" x14ac:dyDescent="0.25">
      <c r="A88" s="304"/>
      <c r="B88" s="271"/>
      <c r="C88" s="37">
        <v>0</v>
      </c>
      <c r="D88" s="50">
        <v>322.60000000000002</v>
      </c>
      <c r="E88" s="37">
        <f t="shared" si="30"/>
        <v>322.60000000000002</v>
      </c>
      <c r="F88" s="37">
        <v>322.60000000000002</v>
      </c>
      <c r="G88" s="37">
        <v>0</v>
      </c>
      <c r="H88" s="37">
        <f t="shared" si="32"/>
        <v>322.60000000000002</v>
      </c>
      <c r="I88" s="37">
        <v>322.60000000000002</v>
      </c>
      <c r="J88" s="37">
        <v>0</v>
      </c>
      <c r="K88" s="37">
        <f t="shared" si="33"/>
        <v>322.60000000000002</v>
      </c>
      <c r="L88" s="131">
        <f t="shared" si="31"/>
        <v>645.20000000000005</v>
      </c>
      <c r="M88" s="138" t="s">
        <v>63</v>
      </c>
      <c r="N88" s="127"/>
    </row>
    <row r="89" spans="1:14" ht="83.25" customHeight="1" x14ac:dyDescent="0.25">
      <c r="A89" s="303" t="s">
        <v>117</v>
      </c>
      <c r="B89" s="261" t="s">
        <v>67</v>
      </c>
      <c r="C89" s="37">
        <v>0</v>
      </c>
      <c r="D89" s="50">
        <v>23</v>
      </c>
      <c r="E89" s="37">
        <f t="shared" ref="E89" si="34">D89-C89</f>
        <v>23</v>
      </c>
      <c r="F89" s="37">
        <v>70</v>
      </c>
      <c r="G89" s="37">
        <v>0</v>
      </c>
      <c r="H89" s="37">
        <f t="shared" ref="H89" si="35">F89-G89</f>
        <v>70</v>
      </c>
      <c r="I89" s="37">
        <v>70</v>
      </c>
      <c r="J89" s="37">
        <v>0</v>
      </c>
      <c r="K89" s="37">
        <f t="shared" ref="K89" si="36">I89-J89</f>
        <v>70</v>
      </c>
      <c r="L89" s="131">
        <f t="shared" ref="L89" si="37">C89+F89+I89</f>
        <v>140</v>
      </c>
      <c r="M89" s="138" t="s">
        <v>12</v>
      </c>
      <c r="N89" s="127"/>
    </row>
    <row r="90" spans="1:14" ht="83.25" customHeight="1" x14ac:dyDescent="0.25">
      <c r="A90" s="304"/>
      <c r="B90" s="271"/>
      <c r="C90" s="37">
        <v>0</v>
      </c>
      <c r="D90" s="50">
        <v>70</v>
      </c>
      <c r="E90" s="37">
        <f t="shared" ref="E90" si="38">D90-C90</f>
        <v>70</v>
      </c>
      <c r="F90" s="37">
        <v>70</v>
      </c>
      <c r="G90" s="37">
        <v>0</v>
      </c>
      <c r="H90" s="37">
        <f t="shared" ref="H90" si="39">F90-G90</f>
        <v>70</v>
      </c>
      <c r="I90" s="37">
        <v>70</v>
      </c>
      <c r="J90" s="37">
        <v>0</v>
      </c>
      <c r="K90" s="37">
        <f t="shared" ref="K90" si="40">I90-J90</f>
        <v>70</v>
      </c>
      <c r="L90" s="131">
        <f t="shared" ref="L90" si="41">C90+F90+I90</f>
        <v>140</v>
      </c>
      <c r="M90" s="127" t="s">
        <v>63</v>
      </c>
      <c r="N90" s="127"/>
    </row>
    <row r="91" spans="1:14" s="226" customFormat="1" ht="30.75" x14ac:dyDescent="0.45">
      <c r="A91" s="220"/>
      <c r="B91" s="181" t="s">
        <v>20</v>
      </c>
      <c r="C91" s="161">
        <f>C71</f>
        <v>217687.3</v>
      </c>
      <c r="D91" s="162">
        <f>D71</f>
        <v>392936.81000000006</v>
      </c>
      <c r="E91" s="36">
        <f>D91-C91</f>
        <v>175249.51000000007</v>
      </c>
      <c r="F91" s="161">
        <f>F71</f>
        <v>216547.20000000001</v>
      </c>
      <c r="G91" s="161">
        <v>197450.2</v>
      </c>
      <c r="H91" s="161">
        <f>F91-G91</f>
        <v>19097</v>
      </c>
      <c r="I91" s="161">
        <f>I71</f>
        <v>216547.20000000001</v>
      </c>
      <c r="J91" s="163">
        <v>197450.2</v>
      </c>
      <c r="K91" s="163">
        <f>I91-J91</f>
        <v>19097</v>
      </c>
      <c r="L91" s="164">
        <f>C91+F91+I91</f>
        <v>650781.69999999995</v>
      </c>
      <c r="M91" s="147"/>
      <c r="N91" s="147"/>
    </row>
    <row r="92" spans="1:14" s="226" customFormat="1" ht="30.75" x14ac:dyDescent="0.45">
      <c r="A92" s="220"/>
      <c r="B92" s="181" t="s">
        <v>22</v>
      </c>
      <c r="C92" s="161">
        <f>C91</f>
        <v>217687.3</v>
      </c>
      <c r="D92" s="162">
        <f>D91</f>
        <v>392936.81000000006</v>
      </c>
      <c r="E92" s="36">
        <f t="shared" ref="E92" si="42">D92-C92</f>
        <v>175249.51000000007</v>
      </c>
      <c r="F92" s="161">
        <f t="shared" ref="F92:L92" si="43">F91</f>
        <v>216547.20000000001</v>
      </c>
      <c r="G92" s="161">
        <v>197450.2</v>
      </c>
      <c r="H92" s="161">
        <f>F92-G92</f>
        <v>19097</v>
      </c>
      <c r="I92" s="161">
        <f t="shared" si="43"/>
        <v>216547.20000000001</v>
      </c>
      <c r="J92" s="161">
        <v>197450.2</v>
      </c>
      <c r="K92" s="163">
        <f>I92-J92</f>
        <v>19097</v>
      </c>
      <c r="L92" s="161">
        <f t="shared" si="43"/>
        <v>650781.69999999995</v>
      </c>
      <c r="M92" s="147"/>
      <c r="N92" s="147"/>
    </row>
    <row r="93" spans="1:14" s="228" customFormat="1" ht="41.25" customHeight="1" x14ac:dyDescent="0.4">
      <c r="A93" s="227"/>
      <c r="B93" s="182" t="s">
        <v>24</v>
      </c>
      <c r="C93" s="165">
        <f>C92+C65</f>
        <v>439281.9</v>
      </c>
      <c r="D93" s="166">
        <f>D92+D65</f>
        <v>561634.01</v>
      </c>
      <c r="E93" s="165">
        <f>D93-C93</f>
        <v>122352.10999999999</v>
      </c>
      <c r="F93" s="165" t="e">
        <f t="shared" ref="F93:L93" si="44">F92+F65</f>
        <v>#REF!</v>
      </c>
      <c r="G93" s="165">
        <f t="shared" si="44"/>
        <v>234190.30000000002</v>
      </c>
      <c r="H93" s="165" t="e">
        <f t="shared" si="44"/>
        <v>#REF!</v>
      </c>
      <c r="I93" s="165" t="e">
        <f t="shared" si="44"/>
        <v>#REF!</v>
      </c>
      <c r="J93" s="165">
        <f t="shared" si="44"/>
        <v>234190.30000000002</v>
      </c>
      <c r="K93" s="165" t="e">
        <f t="shared" si="44"/>
        <v>#REF!</v>
      </c>
      <c r="L93" s="165" t="e">
        <f t="shared" si="44"/>
        <v>#REF!</v>
      </c>
      <c r="M93" s="167"/>
      <c r="N93" s="167"/>
    </row>
    <row r="94" spans="1:14" s="226" customFormat="1" ht="30.75" x14ac:dyDescent="0.4">
      <c r="A94" s="220"/>
      <c r="B94" s="181" t="s">
        <v>20</v>
      </c>
      <c r="C94" s="168">
        <f>C91+C62</f>
        <v>251840.4</v>
      </c>
      <c r="D94" s="169">
        <f>D91+D62</f>
        <v>511380.71000000008</v>
      </c>
      <c r="E94" s="165">
        <f t="shared" ref="E94:E96" si="45">D94-C94</f>
        <v>259540.31000000008</v>
      </c>
      <c r="F94" s="168">
        <f>F91+F62</f>
        <v>245046.90000000002</v>
      </c>
      <c r="G94" s="168">
        <v>222827</v>
      </c>
      <c r="H94" s="165">
        <f t="shared" ref="H94:H96" si="46">F94-G94</f>
        <v>22219.900000000023</v>
      </c>
      <c r="I94" s="168">
        <f>I91+I62</f>
        <v>244484.90000000002</v>
      </c>
      <c r="J94" s="170">
        <v>222827</v>
      </c>
      <c r="K94" s="171">
        <f t="shared" ref="K94:K96" si="47">I94-J94</f>
        <v>21657.900000000023</v>
      </c>
      <c r="L94" s="164">
        <f>C94+F94+I94</f>
        <v>741372.20000000007</v>
      </c>
      <c r="M94" s="147"/>
      <c r="N94" s="147"/>
    </row>
    <row r="95" spans="1:14" s="226" customFormat="1" ht="30.75" x14ac:dyDescent="0.4">
      <c r="A95" s="220"/>
      <c r="B95" s="181" t="s">
        <v>21</v>
      </c>
      <c r="C95" s="168">
        <f>C63</f>
        <v>180749.1</v>
      </c>
      <c r="D95" s="169">
        <f>D63</f>
        <v>43560.9</v>
      </c>
      <c r="E95" s="165">
        <f t="shared" si="45"/>
        <v>-137188.20000000001</v>
      </c>
      <c r="F95" s="168" t="e">
        <f t="shared" ref="F95:L95" si="48">F63</f>
        <v>#REF!</v>
      </c>
      <c r="G95" s="168">
        <v>8310.2000000000007</v>
      </c>
      <c r="H95" s="165" t="e">
        <f t="shared" si="46"/>
        <v>#REF!</v>
      </c>
      <c r="I95" s="168" t="e">
        <f t="shared" si="48"/>
        <v>#REF!</v>
      </c>
      <c r="J95" s="168">
        <v>8310.2000000000007</v>
      </c>
      <c r="K95" s="171" t="e">
        <f t="shared" si="47"/>
        <v>#REF!</v>
      </c>
      <c r="L95" s="168" t="e">
        <f t="shared" si="48"/>
        <v>#REF!</v>
      </c>
      <c r="M95" s="147"/>
      <c r="N95" s="147"/>
    </row>
    <row r="96" spans="1:14" s="226" customFormat="1" ht="30.75" x14ac:dyDescent="0.4">
      <c r="A96" s="220"/>
      <c r="B96" s="181" t="s">
        <v>25</v>
      </c>
      <c r="C96" s="168">
        <f>C64</f>
        <v>6692.4</v>
      </c>
      <c r="D96" s="169">
        <f>D64</f>
        <v>6692.4</v>
      </c>
      <c r="E96" s="165">
        <f t="shared" si="45"/>
        <v>0</v>
      </c>
      <c r="F96" s="168">
        <f>F64</f>
        <v>0</v>
      </c>
      <c r="G96" s="168">
        <v>3053.1</v>
      </c>
      <c r="H96" s="165">
        <f t="shared" si="46"/>
        <v>-3053.1</v>
      </c>
      <c r="I96" s="168">
        <f>I64</f>
        <v>0</v>
      </c>
      <c r="J96" s="170">
        <v>3053.1</v>
      </c>
      <c r="K96" s="171">
        <f t="shared" si="47"/>
        <v>-3053.1</v>
      </c>
      <c r="L96" s="164">
        <f>C96+F96+I96</f>
        <v>6692.4</v>
      </c>
      <c r="M96" s="147"/>
      <c r="N96" s="147"/>
    </row>
    <row r="97" spans="3:3" ht="33.75" x14ac:dyDescent="0.5">
      <c r="C97" s="51"/>
    </row>
    <row r="98" spans="3:3" x14ac:dyDescent="0.35">
      <c r="C98" s="52"/>
    </row>
  </sheetData>
  <mergeCells count="59">
    <mergeCell ref="M6:M7"/>
    <mergeCell ref="A26:A27"/>
    <mergeCell ref="B26:B27"/>
    <mergeCell ref="A8:M8"/>
    <mergeCell ref="A9:M9"/>
    <mergeCell ref="A10:M10"/>
    <mergeCell ref="A70:M70"/>
    <mergeCell ref="L1:M1"/>
    <mergeCell ref="A4:M4"/>
    <mergeCell ref="A5:M5"/>
    <mergeCell ref="L2:N2"/>
    <mergeCell ref="I3:N3"/>
    <mergeCell ref="N6:N7"/>
    <mergeCell ref="A57:A59"/>
    <mergeCell ref="A52:A55"/>
    <mergeCell ref="A48:A51"/>
    <mergeCell ref="A44:A47"/>
    <mergeCell ref="A11:A14"/>
    <mergeCell ref="A6:A7"/>
    <mergeCell ref="B6:B7"/>
    <mergeCell ref="C6:I6"/>
    <mergeCell ref="L6:L7"/>
    <mergeCell ref="A28:A29"/>
    <mergeCell ref="B28:B29"/>
    <mergeCell ref="B11:B13"/>
    <mergeCell ref="A17:A18"/>
    <mergeCell ref="B17:B18"/>
    <mergeCell ref="B87:B88"/>
    <mergeCell ref="B44:B46"/>
    <mergeCell ref="B48:B50"/>
    <mergeCell ref="B52:B54"/>
    <mergeCell ref="A68:M68"/>
    <mergeCell ref="B58:B59"/>
    <mergeCell ref="A85:A86"/>
    <mergeCell ref="B85:B86"/>
    <mergeCell ref="A83:A84"/>
    <mergeCell ref="B83:B84"/>
    <mergeCell ref="A69:M69"/>
    <mergeCell ref="A81:A82"/>
    <mergeCell ref="B81:B82"/>
    <mergeCell ref="A77:A78"/>
    <mergeCell ref="B79:B80"/>
    <mergeCell ref="B77:B78"/>
    <mergeCell ref="A79:A80"/>
    <mergeCell ref="B89:B90"/>
    <mergeCell ref="A89:A90"/>
    <mergeCell ref="A19:A20"/>
    <mergeCell ref="B19:B20"/>
    <mergeCell ref="A21:A22"/>
    <mergeCell ref="B21:B22"/>
    <mergeCell ref="A23:A25"/>
    <mergeCell ref="B23:B25"/>
    <mergeCell ref="A39:A40"/>
    <mergeCell ref="B39:B40"/>
    <mergeCell ref="A30:A31"/>
    <mergeCell ref="B30:B31"/>
    <mergeCell ref="A32:A33"/>
    <mergeCell ref="B32:B33"/>
    <mergeCell ref="A87:A88"/>
  </mergeCells>
  <pageMargins left="0.19685039370078741" right="0.15748031496062992" top="0.39370078740157483" bottom="0.15748031496062992" header="0.11811023622047245" footer="0.15748031496062992"/>
  <pageSetup paperSize="9" scale="43" fitToHeight="0" orientation="portrait" r:id="rId1"/>
  <rowBreaks count="1" manualBreakCount="1">
    <brk id="43" max="1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9"/>
  <sheetViews>
    <sheetView view="pageBreakPreview" topLeftCell="A81" zoomScale="60" zoomScaleNormal="60" workbookViewId="0">
      <selection activeCell="A90" sqref="A90:XFD90"/>
    </sheetView>
  </sheetViews>
  <sheetFormatPr defaultColWidth="9.140625" defaultRowHeight="23.25" x14ac:dyDescent="0.35"/>
  <cols>
    <col min="1" max="1" width="11.28515625" style="35" bestFit="1" customWidth="1"/>
    <col min="2" max="2" width="67.5703125" customWidth="1"/>
    <col min="3" max="4" width="28" style="44" hidden="1" customWidth="1"/>
    <col min="5" max="5" width="22.5703125" style="15" customWidth="1"/>
    <col min="6" max="7" width="28.28515625" style="15" hidden="1" customWidth="1"/>
    <col min="8" max="10" width="28.28515625" style="15" customWidth="1"/>
    <col min="11" max="12" width="28.28515625" style="15" hidden="1" customWidth="1"/>
    <col min="13" max="13" width="23" style="16" customWidth="1"/>
    <col min="14" max="14" width="27.42578125" style="16" customWidth="1"/>
    <col min="15" max="15" width="27.42578125" style="198" customWidth="1"/>
    <col min="16" max="16" width="13.5703125" customWidth="1"/>
    <col min="17" max="17" width="9.140625" customWidth="1"/>
  </cols>
  <sheetData>
    <row r="1" spans="1:19" ht="51.75" hidden="1" customHeight="1" x14ac:dyDescent="0.35"/>
    <row r="2" spans="1:19" ht="31.5" customHeight="1" x14ac:dyDescent="0.35">
      <c r="C2" s="45"/>
      <c r="D2" s="45"/>
      <c r="E2" s="16"/>
      <c r="F2" s="16"/>
      <c r="G2" s="16"/>
      <c r="H2" s="16"/>
      <c r="I2" s="16"/>
      <c r="J2" s="109" t="s">
        <v>119</v>
      </c>
      <c r="K2" s="16"/>
      <c r="L2" s="16"/>
    </row>
    <row r="3" spans="1:19" ht="21" customHeight="1" x14ac:dyDescent="0.35">
      <c r="A3" s="250" t="s">
        <v>106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</row>
    <row r="4" spans="1:19" ht="24.75" x14ac:dyDescent="0.25">
      <c r="A4" s="272" t="s">
        <v>1</v>
      </c>
      <c r="B4" s="272" t="s">
        <v>2</v>
      </c>
      <c r="C4" s="107"/>
      <c r="D4" s="107"/>
      <c r="E4" s="252" t="s">
        <v>85</v>
      </c>
      <c r="F4" s="347"/>
      <c r="G4" s="347"/>
      <c r="H4" s="347"/>
      <c r="I4" s="347"/>
      <c r="J4" s="253" t="s">
        <v>86</v>
      </c>
      <c r="K4" s="348"/>
      <c r="L4" s="348"/>
      <c r="M4" s="348"/>
      <c r="N4" s="349"/>
      <c r="O4" s="108"/>
    </row>
    <row r="5" spans="1:19" ht="11.25" customHeight="1" x14ac:dyDescent="0.25">
      <c r="A5" s="273"/>
      <c r="B5" s="273"/>
      <c r="C5" s="47" t="s">
        <v>72</v>
      </c>
      <c r="D5" s="78" t="s">
        <v>73</v>
      </c>
      <c r="E5" s="347"/>
      <c r="F5" s="347"/>
      <c r="G5" s="347"/>
      <c r="H5" s="347"/>
      <c r="I5" s="347"/>
      <c r="J5" s="348"/>
      <c r="K5" s="348"/>
      <c r="L5" s="348"/>
      <c r="M5" s="348"/>
      <c r="N5" s="349"/>
      <c r="O5" s="108"/>
    </row>
    <row r="6" spans="1:19" ht="60" customHeight="1" thickBot="1" x14ac:dyDescent="0.3">
      <c r="A6" s="350"/>
      <c r="B6" s="350"/>
      <c r="C6" s="47"/>
      <c r="D6" s="78"/>
      <c r="E6" s="79" t="s">
        <v>90</v>
      </c>
      <c r="F6" s="80" t="s">
        <v>107</v>
      </c>
      <c r="G6" s="80" t="s">
        <v>73</v>
      </c>
      <c r="H6" s="110" t="s">
        <v>107</v>
      </c>
      <c r="I6" s="81" t="s">
        <v>73</v>
      </c>
      <c r="J6" s="118" t="s">
        <v>120</v>
      </c>
      <c r="K6" s="119" t="s">
        <v>121</v>
      </c>
      <c r="L6" s="119" t="s">
        <v>73</v>
      </c>
      <c r="M6" s="110" t="s">
        <v>121</v>
      </c>
      <c r="N6" s="200" t="s">
        <v>73</v>
      </c>
      <c r="O6" s="43"/>
    </row>
    <row r="7" spans="1:19" s="8" customFormat="1" ht="30" customHeight="1" x14ac:dyDescent="0.5">
      <c r="A7" s="351" t="s">
        <v>6</v>
      </c>
      <c r="B7" s="352"/>
      <c r="C7" s="352"/>
      <c r="D7" s="352"/>
      <c r="E7" s="353"/>
      <c r="F7" s="353"/>
      <c r="G7" s="353"/>
      <c r="H7" s="353"/>
      <c r="I7" s="353"/>
      <c r="J7" s="353"/>
      <c r="K7" s="353"/>
      <c r="L7" s="353"/>
      <c r="M7" s="354"/>
      <c r="N7" s="354"/>
      <c r="O7" s="108"/>
    </row>
    <row r="8" spans="1:19" s="5" customFormat="1" ht="75" customHeight="1" x14ac:dyDescent="0.35">
      <c r="A8" s="257" t="s">
        <v>53</v>
      </c>
      <c r="B8" s="257"/>
      <c r="C8" s="257"/>
      <c r="D8" s="257"/>
      <c r="E8" s="257"/>
      <c r="F8" s="257"/>
      <c r="G8" s="257"/>
      <c r="H8" s="257"/>
      <c r="I8" s="257"/>
      <c r="J8" s="257"/>
      <c r="K8" s="257"/>
      <c r="L8" s="257"/>
      <c r="M8" s="111"/>
      <c r="N8" s="111"/>
      <c r="O8" s="205"/>
    </row>
    <row r="9" spans="1:19" s="5" customFormat="1" ht="101.25" customHeight="1" thickBot="1" x14ac:dyDescent="0.4">
      <c r="A9" s="285" t="s">
        <v>89</v>
      </c>
      <c r="B9" s="285"/>
      <c r="C9" s="285"/>
      <c r="D9" s="285"/>
      <c r="E9" s="355"/>
      <c r="F9" s="355"/>
      <c r="G9" s="355"/>
      <c r="H9" s="355"/>
      <c r="I9" s="355"/>
      <c r="J9" s="355"/>
      <c r="K9" s="355"/>
      <c r="L9" s="355"/>
      <c r="M9" s="111"/>
      <c r="N9" s="111"/>
      <c r="O9" s="205"/>
    </row>
    <row r="10" spans="1:19" ht="126.75" customHeight="1" x14ac:dyDescent="0.25">
      <c r="A10" s="256">
        <v>1</v>
      </c>
      <c r="B10" s="257" t="s">
        <v>31</v>
      </c>
      <c r="C10" s="37">
        <v>17874.599999999999</v>
      </c>
      <c r="D10" s="82" t="e">
        <f>#REF!-C10</f>
        <v>#REF!</v>
      </c>
      <c r="E10" s="88">
        <f>E18+E20+E22+E25+E27+E29+E31+E33+E34+E35+E40+E38</f>
        <v>21088.1</v>
      </c>
      <c r="F10" s="88">
        <f t="shared" ref="F10:G10" si="0">F18+F20+F22+F25+F27+F29+F31+F33+F34+F35+F40+F38</f>
        <v>18055.099999999999</v>
      </c>
      <c r="G10" s="88">
        <f t="shared" si="0"/>
        <v>2563.3999999999996</v>
      </c>
      <c r="H10" s="88">
        <f>H18+H20+H22+H25+H27+H29+H31+H33+H34+H35+H40+H38</f>
        <v>19980.199999999997</v>
      </c>
      <c r="I10" s="89">
        <f t="shared" ref="I10" si="1">I18+I20+I22+I25+I27+I29+I31+I33+I34+I35+I40+I38</f>
        <v>-1107.9000000000001</v>
      </c>
      <c r="J10" s="88">
        <f>J18+J20+J22+J25+J27+J29+J31+J33+J34+J35+J40+J38</f>
        <v>21088.1</v>
      </c>
      <c r="K10" s="120">
        <v>19751.2</v>
      </c>
      <c r="L10" s="120">
        <f>J10-K10</f>
        <v>1336.8999999999978</v>
      </c>
      <c r="M10" s="121">
        <f>M18+M20+M22+M25+M27+M29+M31+M33+M34+M35+M40+M38</f>
        <v>19980.199999999997</v>
      </c>
      <c r="N10" s="201">
        <f>M10-J10</f>
        <v>-1107.9000000000015</v>
      </c>
      <c r="O10" s="199"/>
    </row>
    <row r="11" spans="1:19" ht="32.25" customHeight="1" x14ac:dyDescent="0.25">
      <c r="A11" s="256"/>
      <c r="B11" s="257"/>
      <c r="C11" s="37">
        <v>43085.2</v>
      </c>
      <c r="D11" s="82" t="e">
        <f>#REF!-C11</f>
        <v>#REF!</v>
      </c>
      <c r="E11" s="90">
        <f>E19+E23+E26+E28+E30+E32+E39+E21+E37</f>
        <v>10086.799999999999</v>
      </c>
      <c r="F11" s="90">
        <f t="shared" ref="F11:H11" si="2">F19+F23+F26+F28+F30+F32+F39+F21+F37</f>
        <v>7498.5999999999995</v>
      </c>
      <c r="G11" s="90">
        <f t="shared" si="2"/>
        <v>2588.1999999999998</v>
      </c>
      <c r="H11" s="90">
        <f t="shared" si="2"/>
        <v>2584.5</v>
      </c>
      <c r="I11" s="91">
        <f t="shared" ref="I11" si="3">I19+I23+I26+I28+I30+I32+I39+I21+I37</f>
        <v>-7502.3</v>
      </c>
      <c r="J11" s="90">
        <f>J19+J23+J26+J28+J30+J32+J39+J21+J37</f>
        <v>10086.799999999999</v>
      </c>
      <c r="K11" s="37">
        <v>7498.6</v>
      </c>
      <c r="L11" s="37">
        <f t="shared" ref="L11:L12" si="4">J11-K11</f>
        <v>2588.1999999999989</v>
      </c>
      <c r="M11" s="112">
        <v>2584.5</v>
      </c>
      <c r="N11" s="202">
        <f t="shared" ref="N11:N74" si="5">M11-J11</f>
        <v>-7502.2999999999993</v>
      </c>
      <c r="O11" s="199"/>
      <c r="P11" s="3"/>
    </row>
    <row r="12" spans="1:19" ht="32.25" customHeight="1" x14ac:dyDescent="0.25">
      <c r="A12" s="256"/>
      <c r="B12" s="257"/>
      <c r="C12" s="37">
        <v>0</v>
      </c>
      <c r="D12" s="82" t="e">
        <f>#REF!-C12</f>
        <v>#REF!</v>
      </c>
      <c r="E12" s="90">
        <v>0</v>
      </c>
      <c r="F12" s="37">
        <v>1</v>
      </c>
      <c r="G12" s="37">
        <v>2</v>
      </c>
      <c r="H12" s="37">
        <v>0</v>
      </c>
      <c r="I12" s="91">
        <v>0</v>
      </c>
      <c r="J12" s="90">
        <v>0</v>
      </c>
      <c r="K12" s="37">
        <v>0</v>
      </c>
      <c r="L12" s="37">
        <f t="shared" si="4"/>
        <v>0</v>
      </c>
      <c r="M12" s="112">
        <f t="shared" ref="M12:M60" si="6">H12</f>
        <v>0</v>
      </c>
      <c r="N12" s="202">
        <f t="shared" si="5"/>
        <v>0</v>
      </c>
      <c r="O12" s="199"/>
    </row>
    <row r="13" spans="1:19" ht="105.75" customHeight="1" x14ac:dyDescent="0.25">
      <c r="A13" s="18"/>
      <c r="B13" s="28" t="s">
        <v>37</v>
      </c>
      <c r="C13" s="37">
        <f>C10+C11</f>
        <v>60959.799999999996</v>
      </c>
      <c r="D13" s="82" t="e">
        <f>#REF!-C13</f>
        <v>#REF!</v>
      </c>
      <c r="E13" s="90">
        <f>E10+E11+E12</f>
        <v>31174.899999999998</v>
      </c>
      <c r="F13" s="90">
        <f t="shared" ref="F13:H13" si="7">F10+F11+F12</f>
        <v>25554.699999999997</v>
      </c>
      <c r="G13" s="90">
        <f t="shared" si="7"/>
        <v>5153.5999999999995</v>
      </c>
      <c r="H13" s="90">
        <f t="shared" si="7"/>
        <v>22564.699999999997</v>
      </c>
      <c r="I13" s="91">
        <f t="shared" ref="I13" si="8">I10+I11+I12</f>
        <v>-8610.2000000000007</v>
      </c>
      <c r="J13" s="90">
        <f>J10+J11+J12</f>
        <v>31174.899999999998</v>
      </c>
      <c r="K13" s="86">
        <f t="shared" ref="K13:L13" si="9">K10+K11+K12</f>
        <v>27249.800000000003</v>
      </c>
      <c r="L13" s="86">
        <f t="shared" si="9"/>
        <v>3925.0999999999967</v>
      </c>
      <c r="M13" s="86">
        <f>M10+M11+M12</f>
        <v>22564.699999999997</v>
      </c>
      <c r="N13" s="202">
        <f t="shared" si="5"/>
        <v>-8610.2000000000007</v>
      </c>
      <c r="O13" s="199"/>
    </row>
    <row r="14" spans="1:19" ht="24" customHeight="1" x14ac:dyDescent="0.25">
      <c r="A14" s="56"/>
      <c r="B14" s="28" t="s">
        <v>10</v>
      </c>
      <c r="C14" s="65"/>
      <c r="D14" s="83"/>
      <c r="E14" s="92"/>
      <c r="F14" s="65"/>
      <c r="G14" s="65"/>
      <c r="H14" s="65"/>
      <c r="I14" s="93"/>
      <c r="J14" s="92"/>
      <c r="K14" s="65"/>
      <c r="L14" s="65"/>
      <c r="M14" s="112">
        <f t="shared" si="6"/>
        <v>0</v>
      </c>
      <c r="N14" s="202">
        <f t="shared" si="5"/>
        <v>0</v>
      </c>
      <c r="O14" s="199"/>
    </row>
    <row r="15" spans="1:19" ht="24" hidden="1" customHeight="1" x14ac:dyDescent="0.25">
      <c r="A15" s="56"/>
      <c r="B15" s="28"/>
      <c r="C15" s="37"/>
      <c r="D15" s="82"/>
      <c r="E15" s="90">
        <f>SUM(E16:E40)</f>
        <v>31174.899999999998</v>
      </c>
      <c r="F15" s="37"/>
      <c r="G15" s="37"/>
      <c r="H15" s="37"/>
      <c r="I15" s="91"/>
      <c r="J15" s="90">
        <f>SUM(J16:J40)</f>
        <v>31174.899999999998</v>
      </c>
      <c r="K15" s="37"/>
      <c r="L15" s="37"/>
      <c r="M15" s="112">
        <f t="shared" si="6"/>
        <v>0</v>
      </c>
      <c r="N15" s="202">
        <f t="shared" si="5"/>
        <v>-31174.899999999998</v>
      </c>
      <c r="O15" s="199"/>
    </row>
    <row r="16" spans="1:19" ht="78" hidden="1" customHeight="1" x14ac:dyDescent="0.25">
      <c r="A16" s="286" t="s">
        <v>11</v>
      </c>
      <c r="B16" s="257" t="s">
        <v>28</v>
      </c>
      <c r="C16" s="37"/>
      <c r="D16" s="82"/>
      <c r="E16" s="90">
        <v>0</v>
      </c>
      <c r="F16" s="37"/>
      <c r="G16" s="37"/>
      <c r="H16" s="37"/>
      <c r="I16" s="91"/>
      <c r="J16" s="90">
        <v>0</v>
      </c>
      <c r="K16" s="37"/>
      <c r="L16" s="37"/>
      <c r="M16" s="112">
        <f t="shared" si="6"/>
        <v>0</v>
      </c>
      <c r="N16" s="202">
        <f t="shared" si="5"/>
        <v>0</v>
      </c>
      <c r="O16" s="199"/>
      <c r="S16" s="3"/>
    </row>
    <row r="17" spans="1:15" ht="210.75" hidden="1" customHeight="1" x14ac:dyDescent="0.25">
      <c r="A17" s="286"/>
      <c r="B17" s="257"/>
      <c r="C17" s="37"/>
      <c r="D17" s="82"/>
      <c r="E17" s="90">
        <v>0</v>
      </c>
      <c r="F17" s="37"/>
      <c r="G17" s="37"/>
      <c r="H17" s="37"/>
      <c r="I17" s="91"/>
      <c r="J17" s="90">
        <v>0</v>
      </c>
      <c r="K17" s="37"/>
      <c r="L17" s="37"/>
      <c r="M17" s="112">
        <f t="shared" si="6"/>
        <v>0</v>
      </c>
      <c r="N17" s="202">
        <f t="shared" si="5"/>
        <v>0</v>
      </c>
      <c r="O17" s="199"/>
    </row>
    <row r="18" spans="1:15" ht="60.75" customHeight="1" x14ac:dyDescent="0.25">
      <c r="A18" s="286" t="s">
        <v>11</v>
      </c>
      <c r="B18" s="257" t="s">
        <v>66</v>
      </c>
      <c r="C18" s="37">
        <v>352.2</v>
      </c>
      <c r="D18" s="82" t="e">
        <f>#REF!-C18</f>
        <v>#REF!</v>
      </c>
      <c r="E18" s="90">
        <v>352.2</v>
      </c>
      <c r="F18" s="37"/>
      <c r="G18" s="37"/>
      <c r="H18" s="37">
        <v>0</v>
      </c>
      <c r="I18" s="91">
        <f>H18-E18</f>
        <v>-352.2</v>
      </c>
      <c r="J18" s="90">
        <v>352.2</v>
      </c>
      <c r="K18" s="37"/>
      <c r="L18" s="37"/>
      <c r="M18" s="112">
        <f t="shared" si="6"/>
        <v>0</v>
      </c>
      <c r="N18" s="202">
        <f t="shared" si="5"/>
        <v>-352.2</v>
      </c>
      <c r="O18" s="199" t="s">
        <v>12</v>
      </c>
    </row>
    <row r="19" spans="1:15" ht="60.75" customHeight="1" x14ac:dyDescent="0.25">
      <c r="A19" s="287"/>
      <c r="B19" s="365"/>
      <c r="C19" s="37">
        <v>1056.5999999999999</v>
      </c>
      <c r="D19" s="82" t="e">
        <f>#REF!-C19</f>
        <v>#REF!</v>
      </c>
      <c r="E19" s="90">
        <v>1761</v>
      </c>
      <c r="F19" s="37">
        <v>1056.5999999999999</v>
      </c>
      <c r="G19" s="37">
        <f>E19-F19</f>
        <v>704.40000000000009</v>
      </c>
      <c r="H19" s="37">
        <v>0</v>
      </c>
      <c r="I19" s="91">
        <f t="shared" ref="I19:I32" si="10">H19-E19</f>
        <v>-1761</v>
      </c>
      <c r="J19" s="90">
        <v>1761</v>
      </c>
      <c r="K19" s="37">
        <v>1056.5999999999999</v>
      </c>
      <c r="L19" s="37">
        <f>J19-K19</f>
        <v>704.40000000000009</v>
      </c>
      <c r="M19" s="112">
        <f t="shared" si="6"/>
        <v>0</v>
      </c>
      <c r="N19" s="202">
        <f t="shared" si="5"/>
        <v>-1761</v>
      </c>
      <c r="O19" s="199" t="s">
        <v>8</v>
      </c>
    </row>
    <row r="20" spans="1:15" ht="68.25" customHeight="1" x14ac:dyDescent="0.25">
      <c r="A20" s="286" t="s">
        <v>13</v>
      </c>
      <c r="B20" s="257" t="s">
        <v>47</v>
      </c>
      <c r="C20" s="37"/>
      <c r="D20" s="82"/>
      <c r="E20" s="90">
        <v>117.4</v>
      </c>
      <c r="F20" s="37"/>
      <c r="G20" s="37"/>
      <c r="H20" s="37">
        <v>0</v>
      </c>
      <c r="I20" s="91">
        <f t="shared" si="10"/>
        <v>-117.4</v>
      </c>
      <c r="J20" s="90">
        <v>117.4</v>
      </c>
      <c r="K20" s="37"/>
      <c r="L20" s="37"/>
      <c r="M20" s="112">
        <f t="shared" si="6"/>
        <v>0</v>
      </c>
      <c r="N20" s="202">
        <f t="shared" si="5"/>
        <v>-117.4</v>
      </c>
      <c r="O20" s="199" t="s">
        <v>12</v>
      </c>
    </row>
    <row r="21" spans="1:15" ht="60" customHeight="1" x14ac:dyDescent="0.25">
      <c r="A21" s="287"/>
      <c r="B21" s="365"/>
      <c r="C21" s="37">
        <v>352.2</v>
      </c>
      <c r="D21" s="82" t="e">
        <f>#REF!-C21</f>
        <v>#REF!</v>
      </c>
      <c r="E21" s="90">
        <v>528.29999999999995</v>
      </c>
      <c r="F21" s="37">
        <v>352.2</v>
      </c>
      <c r="G21" s="37">
        <f>E21-F21</f>
        <v>176.09999999999997</v>
      </c>
      <c r="H21" s="37">
        <v>0</v>
      </c>
      <c r="I21" s="91">
        <f t="shared" si="10"/>
        <v>-528.29999999999995</v>
      </c>
      <c r="J21" s="90">
        <v>528.29999999999995</v>
      </c>
      <c r="K21" s="37">
        <v>352.2</v>
      </c>
      <c r="L21" s="37">
        <f>J21-K21</f>
        <v>176.09999999999997</v>
      </c>
      <c r="M21" s="112">
        <f t="shared" si="6"/>
        <v>0</v>
      </c>
      <c r="N21" s="202">
        <f t="shared" si="5"/>
        <v>-528.29999999999995</v>
      </c>
      <c r="O21" s="199" t="s">
        <v>8</v>
      </c>
    </row>
    <row r="22" spans="1:15" ht="24" customHeight="1" x14ac:dyDescent="0.25">
      <c r="A22" s="286" t="s">
        <v>14</v>
      </c>
      <c r="B22" s="257" t="s">
        <v>87</v>
      </c>
      <c r="C22" s="37">
        <v>5.7</v>
      </c>
      <c r="D22" s="82" t="e">
        <f>#REF!-C22</f>
        <v>#REF!</v>
      </c>
      <c r="E22" s="90">
        <v>100</v>
      </c>
      <c r="F22" s="37">
        <v>5.7</v>
      </c>
      <c r="G22" s="37">
        <f>E22-F22</f>
        <v>94.3</v>
      </c>
      <c r="H22" s="37">
        <v>0</v>
      </c>
      <c r="I22" s="91">
        <f t="shared" si="10"/>
        <v>-100</v>
      </c>
      <c r="J22" s="90">
        <v>100</v>
      </c>
      <c r="K22" s="37">
        <v>5.7</v>
      </c>
      <c r="L22" s="37">
        <f>J22-K22</f>
        <v>94.3</v>
      </c>
      <c r="M22" s="112">
        <f t="shared" si="6"/>
        <v>0</v>
      </c>
      <c r="N22" s="202">
        <f t="shared" si="5"/>
        <v>-100</v>
      </c>
      <c r="O22" s="199" t="s">
        <v>12</v>
      </c>
    </row>
    <row r="23" spans="1:15" ht="24" customHeight="1" x14ac:dyDescent="0.25">
      <c r="A23" s="286"/>
      <c r="B23" s="257"/>
      <c r="C23" s="37">
        <v>2000</v>
      </c>
      <c r="D23" s="82" t="e">
        <f>#REF!-C23</f>
        <v>#REF!</v>
      </c>
      <c r="E23" s="90">
        <v>2355</v>
      </c>
      <c r="F23" s="37">
        <v>2000</v>
      </c>
      <c r="G23" s="37">
        <f>E23-F23</f>
        <v>355</v>
      </c>
      <c r="H23" s="37">
        <v>0</v>
      </c>
      <c r="I23" s="91">
        <f t="shared" si="10"/>
        <v>-2355</v>
      </c>
      <c r="J23" s="90">
        <v>2355</v>
      </c>
      <c r="K23" s="37">
        <v>2000</v>
      </c>
      <c r="L23" s="37">
        <f>J23-K23</f>
        <v>355</v>
      </c>
      <c r="M23" s="112">
        <f t="shared" si="6"/>
        <v>0</v>
      </c>
      <c r="N23" s="202">
        <f t="shared" si="5"/>
        <v>-2355</v>
      </c>
      <c r="O23" s="199" t="s">
        <v>8</v>
      </c>
    </row>
    <row r="24" spans="1:15" ht="26.25" x14ac:dyDescent="0.25">
      <c r="A24" s="287"/>
      <c r="B24" s="365"/>
      <c r="C24" s="37"/>
      <c r="D24" s="82"/>
      <c r="E24" s="90">
        <v>0</v>
      </c>
      <c r="F24" s="37"/>
      <c r="G24" s="37"/>
      <c r="H24" s="37">
        <v>0</v>
      </c>
      <c r="I24" s="91">
        <f t="shared" si="10"/>
        <v>0</v>
      </c>
      <c r="J24" s="90">
        <v>0</v>
      </c>
      <c r="K24" s="37"/>
      <c r="L24" s="37"/>
      <c r="M24" s="112">
        <f t="shared" si="6"/>
        <v>0</v>
      </c>
      <c r="N24" s="202">
        <f t="shared" si="5"/>
        <v>0</v>
      </c>
      <c r="O24" s="199"/>
    </row>
    <row r="25" spans="1:15" ht="66.75" customHeight="1" x14ac:dyDescent="0.25">
      <c r="A25" s="287" t="s">
        <v>15</v>
      </c>
      <c r="B25" s="297" t="s">
        <v>79</v>
      </c>
      <c r="C25" s="37">
        <v>7.7</v>
      </c>
      <c r="D25" s="82" t="e">
        <f>#REF!-C25</f>
        <v>#REF!</v>
      </c>
      <c r="E25" s="90">
        <v>100</v>
      </c>
      <c r="F25" s="37">
        <v>7.7</v>
      </c>
      <c r="G25" s="37">
        <f>E25-F25</f>
        <v>92.3</v>
      </c>
      <c r="H25" s="37">
        <v>100</v>
      </c>
      <c r="I25" s="91">
        <f t="shared" si="10"/>
        <v>0</v>
      </c>
      <c r="J25" s="90">
        <v>100</v>
      </c>
      <c r="K25" s="37">
        <v>7.7</v>
      </c>
      <c r="L25" s="37">
        <f>J25-K25</f>
        <v>92.3</v>
      </c>
      <c r="M25" s="112">
        <f t="shared" si="6"/>
        <v>100</v>
      </c>
      <c r="N25" s="202">
        <f t="shared" si="5"/>
        <v>0</v>
      </c>
      <c r="O25" s="199" t="s">
        <v>12</v>
      </c>
    </row>
    <row r="26" spans="1:15" ht="54.75" customHeight="1" x14ac:dyDescent="0.25">
      <c r="A26" s="288"/>
      <c r="B26" s="297"/>
      <c r="C26" s="37">
        <v>2504.9</v>
      </c>
      <c r="D26" s="82" t="e">
        <f>#REF!-C26</f>
        <v>#REF!</v>
      </c>
      <c r="E26" s="90">
        <v>2584.5</v>
      </c>
      <c r="F26" s="37">
        <v>2504.9</v>
      </c>
      <c r="G26" s="37">
        <f>E26-F26</f>
        <v>79.599999999999909</v>
      </c>
      <c r="H26" s="37">
        <v>2584.5</v>
      </c>
      <c r="I26" s="91">
        <f t="shared" si="10"/>
        <v>0</v>
      </c>
      <c r="J26" s="90">
        <v>2584.5</v>
      </c>
      <c r="K26" s="37">
        <v>2504.9</v>
      </c>
      <c r="L26" s="37">
        <f>J26-K26</f>
        <v>79.599999999999909</v>
      </c>
      <c r="M26" s="112">
        <f t="shared" si="6"/>
        <v>2584.5</v>
      </c>
      <c r="N26" s="202">
        <f t="shared" si="5"/>
        <v>0</v>
      </c>
      <c r="O26" s="199" t="s">
        <v>8</v>
      </c>
    </row>
    <row r="27" spans="1:15" ht="69" customHeight="1" x14ac:dyDescent="0.25">
      <c r="A27" s="287" t="s">
        <v>16</v>
      </c>
      <c r="B27" s="293" t="s">
        <v>39</v>
      </c>
      <c r="C27" s="37">
        <v>1143.7</v>
      </c>
      <c r="D27" s="82" t="e">
        <f>#REF!-C27</f>
        <v>#REF!</v>
      </c>
      <c r="E27" s="90">
        <v>0</v>
      </c>
      <c r="F27" s="37">
        <v>3020.3</v>
      </c>
      <c r="G27" s="37">
        <f>E27-F27</f>
        <v>-3020.3</v>
      </c>
      <c r="H27" s="37">
        <v>0</v>
      </c>
      <c r="I27" s="91">
        <f t="shared" si="10"/>
        <v>0</v>
      </c>
      <c r="J27" s="90">
        <v>0</v>
      </c>
      <c r="K27" s="37">
        <v>3020.3</v>
      </c>
      <c r="L27" s="37">
        <f>J27-K27</f>
        <v>-3020.3</v>
      </c>
      <c r="M27" s="112">
        <f t="shared" si="6"/>
        <v>0</v>
      </c>
      <c r="N27" s="202">
        <f t="shared" si="5"/>
        <v>0</v>
      </c>
      <c r="O27" s="199" t="s">
        <v>12</v>
      </c>
    </row>
    <row r="28" spans="1:15" ht="54" customHeight="1" x14ac:dyDescent="0.25">
      <c r="A28" s="288"/>
      <c r="B28" s="295"/>
      <c r="C28" s="37">
        <v>35586.6</v>
      </c>
      <c r="D28" s="82" t="e">
        <f>#REF!-C28</f>
        <v>#REF!</v>
      </c>
      <c r="E28" s="90">
        <v>0</v>
      </c>
      <c r="F28" s="37"/>
      <c r="G28" s="37"/>
      <c r="H28" s="37">
        <v>0</v>
      </c>
      <c r="I28" s="91">
        <f t="shared" si="10"/>
        <v>0</v>
      </c>
      <c r="J28" s="90">
        <v>0</v>
      </c>
      <c r="K28" s="37"/>
      <c r="L28" s="37"/>
      <c r="M28" s="112">
        <f t="shared" si="6"/>
        <v>0</v>
      </c>
      <c r="N28" s="202">
        <f t="shared" si="5"/>
        <v>0</v>
      </c>
      <c r="O28" s="199" t="s">
        <v>8</v>
      </c>
    </row>
    <row r="29" spans="1:15" ht="67.5" customHeight="1" x14ac:dyDescent="0.25">
      <c r="A29" s="287" t="s">
        <v>17</v>
      </c>
      <c r="B29" s="293" t="s">
        <v>76</v>
      </c>
      <c r="C29" s="37">
        <v>68.7</v>
      </c>
      <c r="D29" s="82" t="e">
        <f>#REF!-C29</f>
        <v>#REF!</v>
      </c>
      <c r="E29" s="90">
        <v>234.8</v>
      </c>
      <c r="F29" s="37">
        <v>68.7</v>
      </c>
      <c r="G29" s="37">
        <f t="shared" ref="G29:G40" si="11">E29-F29</f>
        <v>166.10000000000002</v>
      </c>
      <c r="H29" s="37">
        <v>0</v>
      </c>
      <c r="I29" s="91">
        <f t="shared" si="10"/>
        <v>-234.8</v>
      </c>
      <c r="J29" s="90">
        <v>234.8</v>
      </c>
      <c r="K29" s="37">
        <v>68.7</v>
      </c>
      <c r="L29" s="37">
        <f t="shared" ref="L29:L40" si="12">J29-K29</f>
        <v>166.10000000000002</v>
      </c>
      <c r="M29" s="112">
        <f t="shared" si="6"/>
        <v>0</v>
      </c>
      <c r="N29" s="202">
        <f t="shared" si="5"/>
        <v>-234.8</v>
      </c>
      <c r="O29" s="199" t="s">
        <v>12</v>
      </c>
    </row>
    <row r="30" spans="1:15" ht="48.75" customHeight="1" x14ac:dyDescent="0.25">
      <c r="A30" s="287"/>
      <c r="B30" s="293"/>
      <c r="C30" s="37">
        <v>704.5</v>
      </c>
      <c r="D30" s="82" t="e">
        <f>#REF!-C30</f>
        <v>#REF!</v>
      </c>
      <c r="E30" s="90">
        <v>1584.9</v>
      </c>
      <c r="F30" s="37">
        <v>704.5</v>
      </c>
      <c r="G30" s="37">
        <f t="shared" si="11"/>
        <v>880.40000000000009</v>
      </c>
      <c r="H30" s="37">
        <v>0</v>
      </c>
      <c r="I30" s="91">
        <f t="shared" si="10"/>
        <v>-1584.9</v>
      </c>
      <c r="J30" s="90">
        <v>1584.9</v>
      </c>
      <c r="K30" s="37">
        <v>704.5</v>
      </c>
      <c r="L30" s="37">
        <f t="shared" si="12"/>
        <v>880.40000000000009</v>
      </c>
      <c r="M30" s="112">
        <f t="shared" si="6"/>
        <v>0</v>
      </c>
      <c r="N30" s="202">
        <f t="shared" si="5"/>
        <v>-1584.9</v>
      </c>
      <c r="O30" s="199" t="s">
        <v>8</v>
      </c>
    </row>
    <row r="31" spans="1:15" ht="55.5" customHeight="1" x14ac:dyDescent="0.25">
      <c r="A31" s="287" t="s">
        <v>18</v>
      </c>
      <c r="B31" s="297" t="s">
        <v>77</v>
      </c>
      <c r="C31" s="37">
        <v>85.9</v>
      </c>
      <c r="D31" s="82" t="e">
        <f>#REF!-C31</f>
        <v>#REF!</v>
      </c>
      <c r="E31" s="90">
        <v>293.5</v>
      </c>
      <c r="F31" s="37">
        <v>85.9</v>
      </c>
      <c r="G31" s="37">
        <f t="shared" si="11"/>
        <v>207.6</v>
      </c>
      <c r="H31" s="37">
        <v>0</v>
      </c>
      <c r="I31" s="91">
        <f t="shared" si="10"/>
        <v>-293.5</v>
      </c>
      <c r="J31" s="90">
        <v>293.5</v>
      </c>
      <c r="K31" s="37">
        <v>85.9</v>
      </c>
      <c r="L31" s="37">
        <f t="shared" si="12"/>
        <v>207.6</v>
      </c>
      <c r="M31" s="112">
        <f t="shared" si="6"/>
        <v>0</v>
      </c>
      <c r="N31" s="202">
        <f t="shared" si="5"/>
        <v>-293.5</v>
      </c>
      <c r="O31" s="199" t="s">
        <v>12</v>
      </c>
    </row>
    <row r="32" spans="1:15" ht="63" customHeight="1" x14ac:dyDescent="0.25">
      <c r="A32" s="288"/>
      <c r="B32" s="365"/>
      <c r="C32" s="37">
        <v>880.4</v>
      </c>
      <c r="D32" s="82" t="e">
        <f>#REF!-C32</f>
        <v>#REF!</v>
      </c>
      <c r="E32" s="90">
        <v>880.5</v>
      </c>
      <c r="F32" s="37">
        <v>880.4</v>
      </c>
      <c r="G32" s="37">
        <f t="shared" si="11"/>
        <v>0.10000000000002274</v>
      </c>
      <c r="H32" s="37">
        <v>0</v>
      </c>
      <c r="I32" s="91">
        <f t="shared" si="10"/>
        <v>-880.5</v>
      </c>
      <c r="J32" s="90">
        <v>880.5</v>
      </c>
      <c r="K32" s="37">
        <v>880.4</v>
      </c>
      <c r="L32" s="37">
        <f t="shared" si="12"/>
        <v>0.10000000000002274</v>
      </c>
      <c r="M32" s="112">
        <f t="shared" si="6"/>
        <v>0</v>
      </c>
      <c r="N32" s="202">
        <f t="shared" si="5"/>
        <v>-880.5</v>
      </c>
      <c r="O32" s="199" t="s">
        <v>8</v>
      </c>
    </row>
    <row r="33" spans="1:15" ht="72" x14ac:dyDescent="0.25">
      <c r="A33" s="29" t="s">
        <v>19</v>
      </c>
      <c r="B33" s="21" t="s">
        <v>45</v>
      </c>
      <c r="C33" s="37">
        <v>1456</v>
      </c>
      <c r="D33" s="82" t="e">
        <f>#REF!-C33</f>
        <v>#REF!</v>
      </c>
      <c r="E33" s="90">
        <v>2056.1</v>
      </c>
      <c r="F33" s="37">
        <v>1456</v>
      </c>
      <c r="G33" s="37">
        <f t="shared" si="11"/>
        <v>600.09999999999991</v>
      </c>
      <c r="H33" s="37">
        <v>2056.1</v>
      </c>
      <c r="I33" s="91">
        <f t="shared" ref="I33:I44" si="13">H33-E33</f>
        <v>0</v>
      </c>
      <c r="J33" s="90">
        <v>2056.1</v>
      </c>
      <c r="K33" s="37">
        <v>1456</v>
      </c>
      <c r="L33" s="37">
        <f t="shared" si="12"/>
        <v>600.09999999999991</v>
      </c>
      <c r="M33" s="112">
        <f t="shared" si="6"/>
        <v>2056.1</v>
      </c>
      <c r="N33" s="202">
        <f t="shared" si="5"/>
        <v>0</v>
      </c>
      <c r="O33" s="199" t="s">
        <v>12</v>
      </c>
    </row>
    <row r="34" spans="1:15" ht="72" x14ac:dyDescent="0.25">
      <c r="A34" s="29" t="s">
        <v>27</v>
      </c>
      <c r="B34" s="21" t="s">
        <v>41</v>
      </c>
      <c r="C34" s="37">
        <v>6999.2</v>
      </c>
      <c r="D34" s="82" t="e">
        <f>#REF!-C34</f>
        <v>#REF!</v>
      </c>
      <c r="E34" s="90">
        <v>8452.5</v>
      </c>
      <c r="F34" s="37">
        <v>6999.2</v>
      </c>
      <c r="G34" s="37">
        <f t="shared" si="11"/>
        <v>1453.3000000000002</v>
      </c>
      <c r="H34" s="37">
        <v>8452.5</v>
      </c>
      <c r="I34" s="91">
        <f t="shared" si="13"/>
        <v>0</v>
      </c>
      <c r="J34" s="90">
        <v>8452.5</v>
      </c>
      <c r="K34" s="37">
        <v>6999.2</v>
      </c>
      <c r="L34" s="37">
        <f t="shared" si="12"/>
        <v>1453.3000000000002</v>
      </c>
      <c r="M34" s="112">
        <f t="shared" si="6"/>
        <v>8452.5</v>
      </c>
      <c r="N34" s="202">
        <f t="shared" si="5"/>
        <v>0</v>
      </c>
      <c r="O34" s="199" t="s">
        <v>12</v>
      </c>
    </row>
    <row r="35" spans="1:15" ht="51" customHeight="1" x14ac:dyDescent="0.25">
      <c r="A35" s="29" t="s">
        <v>29</v>
      </c>
      <c r="B35" s="21" t="s">
        <v>44</v>
      </c>
      <c r="C35" s="37"/>
      <c r="D35" s="82"/>
      <c r="E35" s="90">
        <v>6000</v>
      </c>
      <c r="F35" s="37">
        <v>3000</v>
      </c>
      <c r="G35" s="37">
        <f t="shared" si="11"/>
        <v>3000</v>
      </c>
      <c r="H35" s="37">
        <v>6000</v>
      </c>
      <c r="I35" s="91">
        <f t="shared" si="13"/>
        <v>0</v>
      </c>
      <c r="J35" s="90">
        <v>6000</v>
      </c>
      <c r="K35" s="37">
        <v>3000</v>
      </c>
      <c r="L35" s="37">
        <f t="shared" si="12"/>
        <v>3000</v>
      </c>
      <c r="M35" s="112">
        <f t="shared" si="6"/>
        <v>6000</v>
      </c>
      <c r="N35" s="202">
        <f t="shared" si="5"/>
        <v>0</v>
      </c>
      <c r="O35" s="199" t="s">
        <v>12</v>
      </c>
    </row>
    <row r="36" spans="1:15" ht="102" customHeight="1" x14ac:dyDescent="0.25">
      <c r="A36" s="29" t="s">
        <v>30</v>
      </c>
      <c r="B36" s="21" t="s">
        <v>42</v>
      </c>
      <c r="C36" s="37"/>
      <c r="D36" s="82"/>
      <c r="E36" s="90">
        <v>0</v>
      </c>
      <c r="F36" s="37"/>
      <c r="G36" s="37"/>
      <c r="H36" s="37"/>
      <c r="I36" s="91">
        <f t="shared" si="13"/>
        <v>0</v>
      </c>
      <c r="J36" s="90">
        <v>0</v>
      </c>
      <c r="K36" s="37"/>
      <c r="L36" s="37"/>
      <c r="M36" s="112">
        <f t="shared" si="6"/>
        <v>0</v>
      </c>
      <c r="N36" s="202">
        <f t="shared" si="5"/>
        <v>0</v>
      </c>
      <c r="O36" s="199" t="s">
        <v>12</v>
      </c>
    </row>
    <row r="37" spans="1:15" ht="141" customHeight="1" x14ac:dyDescent="0.25">
      <c r="A37" s="29" t="s">
        <v>33</v>
      </c>
      <c r="B37" s="21" t="s">
        <v>67</v>
      </c>
      <c r="C37" s="37">
        <v>0</v>
      </c>
      <c r="D37" s="82" t="e">
        <f>#REF!-C37</f>
        <v>#REF!</v>
      </c>
      <c r="E37" s="90">
        <v>70</v>
      </c>
      <c r="F37" s="37">
        <v>0</v>
      </c>
      <c r="G37" s="37">
        <f t="shared" si="11"/>
        <v>70</v>
      </c>
      <c r="H37" s="37">
        <v>0</v>
      </c>
      <c r="I37" s="91">
        <f t="shared" si="13"/>
        <v>-70</v>
      </c>
      <c r="J37" s="90">
        <v>70</v>
      </c>
      <c r="K37" s="37">
        <v>0</v>
      </c>
      <c r="L37" s="37">
        <f t="shared" si="12"/>
        <v>70</v>
      </c>
      <c r="M37" s="112">
        <f t="shared" si="6"/>
        <v>0</v>
      </c>
      <c r="N37" s="202">
        <f t="shared" si="5"/>
        <v>-70</v>
      </c>
      <c r="O37" s="199" t="s">
        <v>12</v>
      </c>
    </row>
    <row r="38" spans="1:15" ht="38.25" customHeight="1" x14ac:dyDescent="0.25">
      <c r="A38" s="287" t="s">
        <v>40</v>
      </c>
      <c r="B38" s="297" t="s">
        <v>65</v>
      </c>
      <c r="C38" s="37">
        <v>0</v>
      </c>
      <c r="D38" s="82" t="e">
        <f>#REF!-C38</f>
        <v>#REF!</v>
      </c>
      <c r="E38" s="90">
        <v>10</v>
      </c>
      <c r="F38" s="37">
        <v>0</v>
      </c>
      <c r="G38" s="37">
        <f t="shared" si="11"/>
        <v>10</v>
      </c>
      <c r="H38" s="37"/>
      <c r="I38" s="91">
        <f t="shared" si="13"/>
        <v>-10</v>
      </c>
      <c r="J38" s="90">
        <v>10</v>
      </c>
      <c r="K38" s="37">
        <v>0</v>
      </c>
      <c r="L38" s="37">
        <f t="shared" si="12"/>
        <v>10</v>
      </c>
      <c r="M38" s="112">
        <f t="shared" si="6"/>
        <v>0</v>
      </c>
      <c r="N38" s="202">
        <f t="shared" si="5"/>
        <v>-10</v>
      </c>
      <c r="O38" s="199" t="s">
        <v>12</v>
      </c>
    </row>
    <row r="39" spans="1:15" ht="54.75" customHeight="1" x14ac:dyDescent="0.25">
      <c r="A39" s="280"/>
      <c r="B39" s="298"/>
      <c r="C39" s="37">
        <v>0</v>
      </c>
      <c r="D39" s="82" t="e">
        <f>#REF!-C39</f>
        <v>#REF!</v>
      </c>
      <c r="E39" s="90">
        <v>322.60000000000002</v>
      </c>
      <c r="F39" s="37">
        <v>0</v>
      </c>
      <c r="G39" s="37">
        <f t="shared" si="11"/>
        <v>322.60000000000002</v>
      </c>
      <c r="H39" s="37"/>
      <c r="I39" s="91">
        <f t="shared" si="13"/>
        <v>-322.60000000000002</v>
      </c>
      <c r="J39" s="90">
        <v>322.60000000000002</v>
      </c>
      <c r="K39" s="37">
        <v>0</v>
      </c>
      <c r="L39" s="37">
        <f t="shared" si="12"/>
        <v>322.60000000000002</v>
      </c>
      <c r="M39" s="112">
        <f t="shared" si="6"/>
        <v>0</v>
      </c>
      <c r="N39" s="202">
        <f t="shared" si="5"/>
        <v>-322.60000000000002</v>
      </c>
      <c r="O39" s="199" t="s">
        <v>8</v>
      </c>
    </row>
    <row r="40" spans="1:15" ht="72" x14ac:dyDescent="0.25">
      <c r="A40" s="30" t="s">
        <v>96</v>
      </c>
      <c r="B40" s="21" t="s">
        <v>43</v>
      </c>
      <c r="C40" s="37">
        <v>3411.6</v>
      </c>
      <c r="D40" s="82" t="e">
        <f>#REF!-C40</f>
        <v>#REF!</v>
      </c>
      <c r="E40" s="90">
        <v>3371.6</v>
      </c>
      <c r="F40" s="37">
        <v>3411.6</v>
      </c>
      <c r="G40" s="37">
        <f t="shared" si="11"/>
        <v>-40</v>
      </c>
      <c r="H40" s="37">
        <v>3371.6</v>
      </c>
      <c r="I40" s="91">
        <f t="shared" si="13"/>
        <v>0</v>
      </c>
      <c r="J40" s="90">
        <v>3371.6</v>
      </c>
      <c r="K40" s="37">
        <v>3411.6</v>
      </c>
      <c r="L40" s="37">
        <f t="shared" si="12"/>
        <v>-40</v>
      </c>
      <c r="M40" s="112">
        <f t="shared" si="6"/>
        <v>3371.6</v>
      </c>
      <c r="N40" s="202">
        <f t="shared" si="5"/>
        <v>0</v>
      </c>
      <c r="O40" s="199"/>
    </row>
    <row r="41" spans="1:15" ht="120" x14ac:dyDescent="0.25">
      <c r="A41" s="30" t="s">
        <v>102</v>
      </c>
      <c r="B41" s="21" t="s">
        <v>93</v>
      </c>
      <c r="C41" s="37"/>
      <c r="D41" s="82"/>
      <c r="E41" s="90">
        <v>0</v>
      </c>
      <c r="F41" s="37"/>
      <c r="G41" s="37"/>
      <c r="H41" s="37">
        <v>0</v>
      </c>
      <c r="I41" s="91">
        <f t="shared" si="13"/>
        <v>0</v>
      </c>
      <c r="J41" s="90">
        <v>0</v>
      </c>
      <c r="K41" s="37"/>
      <c r="L41" s="37"/>
      <c r="M41" s="112">
        <f t="shared" si="6"/>
        <v>0</v>
      </c>
      <c r="N41" s="202">
        <f t="shared" si="5"/>
        <v>0</v>
      </c>
      <c r="O41" s="199"/>
    </row>
    <row r="42" spans="1:15" ht="96" x14ac:dyDescent="0.25">
      <c r="A42" s="30" t="s">
        <v>103</v>
      </c>
      <c r="B42" s="21" t="s">
        <v>95</v>
      </c>
      <c r="C42" s="37"/>
      <c r="D42" s="82"/>
      <c r="E42" s="90">
        <v>0</v>
      </c>
      <c r="F42" s="37"/>
      <c r="G42" s="37"/>
      <c r="H42" s="37">
        <v>0</v>
      </c>
      <c r="I42" s="91">
        <f t="shared" si="13"/>
        <v>0</v>
      </c>
      <c r="J42" s="90">
        <v>0</v>
      </c>
      <c r="K42" s="37"/>
      <c r="L42" s="37"/>
      <c r="M42" s="112">
        <f t="shared" si="6"/>
        <v>0</v>
      </c>
      <c r="N42" s="202">
        <f t="shared" si="5"/>
        <v>0</v>
      </c>
      <c r="O42" s="199"/>
    </row>
    <row r="43" spans="1:15" ht="61.5" customHeight="1" x14ac:dyDescent="0.25">
      <c r="A43" s="290">
        <v>2</v>
      </c>
      <c r="B43" s="297" t="s">
        <v>32</v>
      </c>
      <c r="C43" s="37">
        <f t="shared" ref="C43:C45" si="14">C47+C51</f>
        <v>10.8</v>
      </c>
      <c r="D43" s="82" t="e">
        <f>#REF!-C43</f>
        <v>#REF!</v>
      </c>
      <c r="E43" s="90">
        <f t="shared" ref="E43:F45" si="15">E47+E51</f>
        <v>562</v>
      </c>
      <c r="F43" s="37">
        <f t="shared" si="15"/>
        <v>12.2</v>
      </c>
      <c r="G43" s="37">
        <f>E43-F43</f>
        <v>549.79999999999995</v>
      </c>
      <c r="H43" s="37">
        <f>E43</f>
        <v>562</v>
      </c>
      <c r="I43" s="91">
        <f t="shared" si="13"/>
        <v>0</v>
      </c>
      <c r="J43" s="90">
        <f t="shared" ref="J43:K45" si="16">J47+J51</f>
        <v>0</v>
      </c>
      <c r="K43" s="37">
        <f t="shared" si="16"/>
        <v>12.2</v>
      </c>
      <c r="L43" s="37">
        <f>J43-K43</f>
        <v>-12.2</v>
      </c>
      <c r="M43" s="112">
        <v>0</v>
      </c>
      <c r="N43" s="202">
        <f t="shared" si="5"/>
        <v>0</v>
      </c>
      <c r="O43" s="199" t="s">
        <v>12</v>
      </c>
    </row>
    <row r="44" spans="1:15" ht="61.5" customHeight="1" x14ac:dyDescent="0.25">
      <c r="A44" s="290"/>
      <c r="B44" s="297"/>
      <c r="C44" s="37">
        <f t="shared" si="14"/>
        <v>698.5</v>
      </c>
      <c r="D44" s="82" t="e">
        <f>#REF!-C44</f>
        <v>#REF!</v>
      </c>
      <c r="E44" s="90">
        <v>1061.9000000000001</v>
      </c>
      <c r="F44" s="37">
        <f t="shared" si="15"/>
        <v>811.6</v>
      </c>
      <c r="G44" s="37">
        <f t="shared" ref="G44:G46" si="17">E44-F44</f>
        <v>250.30000000000007</v>
      </c>
      <c r="H44" s="37">
        <f t="shared" ref="H44:H45" si="18">E44</f>
        <v>1061.9000000000001</v>
      </c>
      <c r="I44" s="91">
        <f t="shared" si="13"/>
        <v>0</v>
      </c>
      <c r="J44" s="90">
        <f t="shared" si="16"/>
        <v>0</v>
      </c>
      <c r="K44" s="37">
        <f t="shared" si="16"/>
        <v>811.6</v>
      </c>
      <c r="L44" s="37">
        <f t="shared" ref="L44:L46" si="19">J44-K44</f>
        <v>-811.6</v>
      </c>
      <c r="M44" s="112">
        <v>0</v>
      </c>
      <c r="N44" s="202">
        <f t="shared" si="5"/>
        <v>0</v>
      </c>
      <c r="O44" s="199" t="s">
        <v>8</v>
      </c>
    </row>
    <row r="45" spans="1:15" ht="61.5" customHeight="1" x14ac:dyDescent="0.25">
      <c r="A45" s="290"/>
      <c r="B45" s="297"/>
      <c r="C45" s="37">
        <f t="shared" si="14"/>
        <v>2627.5</v>
      </c>
      <c r="D45" s="82" t="e">
        <f>#REF!-C45</f>
        <v>#REF!</v>
      </c>
      <c r="E45" s="90">
        <v>6973.8</v>
      </c>
      <c r="F45" s="37">
        <f t="shared" si="15"/>
        <v>3053.1</v>
      </c>
      <c r="G45" s="37">
        <f t="shared" si="17"/>
        <v>3920.7000000000003</v>
      </c>
      <c r="H45" s="37">
        <f t="shared" si="18"/>
        <v>6973.8</v>
      </c>
      <c r="I45" s="91">
        <f>H45-E45</f>
        <v>0</v>
      </c>
      <c r="J45" s="90">
        <f t="shared" si="16"/>
        <v>0</v>
      </c>
      <c r="K45" s="37">
        <f t="shared" si="16"/>
        <v>3053.1</v>
      </c>
      <c r="L45" s="37">
        <f t="shared" si="19"/>
        <v>-3053.1</v>
      </c>
      <c r="M45" s="112">
        <v>0</v>
      </c>
      <c r="N45" s="202">
        <f t="shared" si="5"/>
        <v>0</v>
      </c>
      <c r="O45" s="199" t="s">
        <v>124</v>
      </c>
    </row>
    <row r="46" spans="1:15" s="2" customFormat="1" ht="205.5" customHeight="1" x14ac:dyDescent="0.25">
      <c r="A46" s="31"/>
      <c r="B46" s="21" t="s">
        <v>38</v>
      </c>
      <c r="C46" s="37">
        <f>C43+C44+C45</f>
        <v>3336.8</v>
      </c>
      <c r="D46" s="82" t="e">
        <f>#REF!-C46</f>
        <v>#REF!</v>
      </c>
      <c r="E46" s="90">
        <f t="shared" ref="E46:F46" si="20">E43+E44+E45</f>
        <v>8597.7000000000007</v>
      </c>
      <c r="F46" s="37">
        <f t="shared" si="20"/>
        <v>3876.9</v>
      </c>
      <c r="G46" s="37">
        <f t="shared" si="17"/>
        <v>4720.8000000000011</v>
      </c>
      <c r="H46" s="37">
        <f>E46</f>
        <v>8597.7000000000007</v>
      </c>
      <c r="I46" s="91">
        <f t="shared" ref="I46:I64" si="21">H46-E46</f>
        <v>0</v>
      </c>
      <c r="J46" s="90">
        <f t="shared" ref="J46:K46" si="22">J43+J44+J45</f>
        <v>0</v>
      </c>
      <c r="K46" s="37">
        <f t="shared" si="22"/>
        <v>3876.9</v>
      </c>
      <c r="L46" s="37">
        <f t="shared" si="19"/>
        <v>-3876.9</v>
      </c>
      <c r="M46" s="112">
        <v>0</v>
      </c>
      <c r="N46" s="202">
        <f t="shared" si="5"/>
        <v>0</v>
      </c>
      <c r="O46" s="199"/>
    </row>
    <row r="47" spans="1:15" ht="72.75" customHeight="1" x14ac:dyDescent="0.25">
      <c r="A47" s="287" t="s">
        <v>48</v>
      </c>
      <c r="B47" s="299" t="s">
        <v>60</v>
      </c>
      <c r="C47" s="37">
        <v>10.8</v>
      </c>
      <c r="D47" s="82" t="e">
        <f>#REF!-C47</f>
        <v>#REF!</v>
      </c>
      <c r="E47" s="90">
        <v>500</v>
      </c>
      <c r="F47" s="37">
        <v>12.2</v>
      </c>
      <c r="G47" s="37">
        <f>E47-F47</f>
        <v>487.8</v>
      </c>
      <c r="H47" s="37">
        <f>E47</f>
        <v>500</v>
      </c>
      <c r="I47" s="91">
        <f t="shared" si="21"/>
        <v>0</v>
      </c>
      <c r="J47" s="90">
        <v>0</v>
      </c>
      <c r="K47" s="37">
        <v>12.2</v>
      </c>
      <c r="L47" s="37">
        <f>J47-K47</f>
        <v>-12.2</v>
      </c>
      <c r="M47" s="112">
        <v>0</v>
      </c>
      <c r="N47" s="202">
        <f t="shared" si="5"/>
        <v>0</v>
      </c>
      <c r="O47" s="199" t="s">
        <v>12</v>
      </c>
    </row>
    <row r="48" spans="1:15" ht="75" customHeight="1" x14ac:dyDescent="0.25">
      <c r="A48" s="288"/>
      <c r="B48" s="300"/>
      <c r="C48" s="37">
        <v>698.5</v>
      </c>
      <c r="D48" s="82" t="e">
        <f>#REF!-C48</f>
        <v>#REF!</v>
      </c>
      <c r="E48" s="90">
        <v>914.7</v>
      </c>
      <c r="F48" s="37">
        <v>811.6</v>
      </c>
      <c r="G48" s="37">
        <f t="shared" ref="G48:G49" si="23">E48-F48</f>
        <v>103.10000000000002</v>
      </c>
      <c r="H48" s="37">
        <f>E48</f>
        <v>914.7</v>
      </c>
      <c r="I48" s="91">
        <f t="shared" si="21"/>
        <v>0</v>
      </c>
      <c r="J48" s="90">
        <v>0</v>
      </c>
      <c r="K48" s="37">
        <v>811.6</v>
      </c>
      <c r="L48" s="37">
        <f t="shared" ref="L48:L49" si="24">J48-K48</f>
        <v>-811.6</v>
      </c>
      <c r="M48" s="112">
        <v>0</v>
      </c>
      <c r="N48" s="202">
        <f t="shared" si="5"/>
        <v>0</v>
      </c>
      <c r="O48" s="199" t="s">
        <v>8</v>
      </c>
    </row>
    <row r="49" spans="1:15" ht="74.25" customHeight="1" x14ac:dyDescent="0.25">
      <c r="A49" s="288"/>
      <c r="B49" s="300"/>
      <c r="C49" s="37">
        <v>2627.5</v>
      </c>
      <c r="D49" s="82" t="e">
        <f>#REF!-C49</f>
        <v>#REF!</v>
      </c>
      <c r="E49" s="90">
        <v>3440.8</v>
      </c>
      <c r="F49" s="37">
        <v>3053.1</v>
      </c>
      <c r="G49" s="37">
        <f t="shared" si="23"/>
        <v>387.70000000000027</v>
      </c>
      <c r="H49" s="37">
        <f>E49</f>
        <v>3440.8</v>
      </c>
      <c r="I49" s="91">
        <f t="shared" si="21"/>
        <v>0</v>
      </c>
      <c r="J49" s="90">
        <v>0</v>
      </c>
      <c r="K49" s="37">
        <v>3053.1</v>
      </c>
      <c r="L49" s="37">
        <f t="shared" si="24"/>
        <v>-3053.1</v>
      </c>
      <c r="M49" s="112">
        <v>0</v>
      </c>
      <c r="N49" s="202">
        <f t="shared" si="5"/>
        <v>0</v>
      </c>
      <c r="O49" s="199" t="s">
        <v>124</v>
      </c>
    </row>
    <row r="50" spans="1:15" ht="92.25" customHeight="1" x14ac:dyDescent="0.25">
      <c r="A50" s="67"/>
      <c r="B50" s="21" t="s">
        <v>61</v>
      </c>
      <c r="C50" s="37">
        <f t="shared" ref="C50:L50" si="25">C47+C48+C49</f>
        <v>3336.8</v>
      </c>
      <c r="D50" s="82" t="e">
        <f t="shared" si="25"/>
        <v>#REF!</v>
      </c>
      <c r="E50" s="90">
        <f t="shared" si="25"/>
        <v>4855.5</v>
      </c>
      <c r="F50" s="37">
        <f t="shared" si="25"/>
        <v>3876.9</v>
      </c>
      <c r="G50" s="37">
        <f t="shared" si="25"/>
        <v>978.60000000000036</v>
      </c>
      <c r="H50" s="37">
        <f>E50</f>
        <v>4855.5</v>
      </c>
      <c r="I50" s="91">
        <f t="shared" si="21"/>
        <v>0</v>
      </c>
      <c r="J50" s="90">
        <f t="shared" si="25"/>
        <v>0</v>
      </c>
      <c r="K50" s="37">
        <f t="shared" si="25"/>
        <v>3876.9</v>
      </c>
      <c r="L50" s="37">
        <f t="shared" si="25"/>
        <v>-3876.9</v>
      </c>
      <c r="M50" s="112">
        <v>0</v>
      </c>
      <c r="N50" s="202">
        <f t="shared" si="5"/>
        <v>0</v>
      </c>
      <c r="O50" s="199"/>
    </row>
    <row r="51" spans="1:15" ht="87.75" customHeight="1" x14ac:dyDescent="0.25">
      <c r="A51" s="287" t="s">
        <v>62</v>
      </c>
      <c r="B51" s="297" t="s">
        <v>64</v>
      </c>
      <c r="C51" s="37">
        <v>0</v>
      </c>
      <c r="D51" s="82" t="e">
        <f>#REF!-C51</f>
        <v>#REF!</v>
      </c>
      <c r="E51" s="90">
        <v>62</v>
      </c>
      <c r="F51" s="37">
        <v>0</v>
      </c>
      <c r="G51" s="37">
        <f>E51-F51</f>
        <v>62</v>
      </c>
      <c r="H51" s="37">
        <f t="shared" ref="H51:H55" si="26">E51</f>
        <v>62</v>
      </c>
      <c r="I51" s="91">
        <f t="shared" si="21"/>
        <v>0</v>
      </c>
      <c r="J51" s="90">
        <v>0</v>
      </c>
      <c r="K51" s="37">
        <v>0</v>
      </c>
      <c r="L51" s="37">
        <f>J51-K51</f>
        <v>0</v>
      </c>
      <c r="M51" s="112">
        <v>0</v>
      </c>
      <c r="N51" s="202">
        <f t="shared" si="5"/>
        <v>0</v>
      </c>
      <c r="O51" s="199" t="s">
        <v>12</v>
      </c>
    </row>
    <row r="52" spans="1:15" ht="41.25" customHeight="1" x14ac:dyDescent="0.25">
      <c r="A52" s="288"/>
      <c r="B52" s="297"/>
      <c r="C52" s="37">
        <v>0</v>
      </c>
      <c r="D52" s="82" t="e">
        <f>#REF!-C52</f>
        <v>#REF!</v>
      </c>
      <c r="E52" s="90">
        <v>147.19999999999999</v>
      </c>
      <c r="F52" s="37">
        <v>0</v>
      </c>
      <c r="G52" s="37">
        <f>E52-F52</f>
        <v>147.19999999999999</v>
      </c>
      <c r="H52" s="37">
        <f t="shared" si="26"/>
        <v>147.19999999999999</v>
      </c>
      <c r="I52" s="91">
        <f t="shared" si="21"/>
        <v>0</v>
      </c>
      <c r="J52" s="90">
        <v>0</v>
      </c>
      <c r="K52" s="37">
        <v>0</v>
      </c>
      <c r="L52" s="37">
        <f t="shared" ref="L52:L53" si="27">J52-K52</f>
        <v>0</v>
      </c>
      <c r="M52" s="112">
        <v>0</v>
      </c>
      <c r="N52" s="202">
        <f t="shared" si="5"/>
        <v>0</v>
      </c>
      <c r="O52" s="199" t="s">
        <v>8</v>
      </c>
    </row>
    <row r="53" spans="1:15" ht="90.75" customHeight="1" x14ac:dyDescent="0.25">
      <c r="A53" s="288"/>
      <c r="B53" s="297"/>
      <c r="C53" s="37"/>
      <c r="D53" s="82"/>
      <c r="E53" s="90">
        <v>3533</v>
      </c>
      <c r="F53" s="37"/>
      <c r="G53" s="37"/>
      <c r="H53" s="37">
        <f t="shared" si="26"/>
        <v>3533</v>
      </c>
      <c r="I53" s="91">
        <f t="shared" si="21"/>
        <v>0</v>
      </c>
      <c r="J53" s="90">
        <v>0</v>
      </c>
      <c r="K53" s="37">
        <v>0</v>
      </c>
      <c r="L53" s="37">
        <f t="shared" si="27"/>
        <v>0</v>
      </c>
      <c r="M53" s="112">
        <v>0</v>
      </c>
      <c r="N53" s="202">
        <f t="shared" si="5"/>
        <v>0</v>
      </c>
      <c r="O53" s="199" t="s">
        <v>124</v>
      </c>
    </row>
    <row r="54" spans="1:15" ht="237" customHeight="1" x14ac:dyDescent="0.25">
      <c r="A54" s="67"/>
      <c r="B54" s="68" t="s">
        <v>70</v>
      </c>
      <c r="C54" s="40">
        <f t="shared" ref="C54:L54" si="28">C51+C52+C53</f>
        <v>0</v>
      </c>
      <c r="D54" s="84" t="e">
        <f t="shared" si="28"/>
        <v>#REF!</v>
      </c>
      <c r="E54" s="94">
        <f t="shared" si="28"/>
        <v>3742.2</v>
      </c>
      <c r="F54" s="40">
        <f t="shared" si="28"/>
        <v>0</v>
      </c>
      <c r="G54" s="40">
        <f t="shared" si="28"/>
        <v>209.2</v>
      </c>
      <c r="H54" s="37">
        <f>E54</f>
        <v>3742.2</v>
      </c>
      <c r="I54" s="91">
        <f t="shared" si="21"/>
        <v>0</v>
      </c>
      <c r="J54" s="94">
        <f t="shared" si="28"/>
        <v>0</v>
      </c>
      <c r="K54" s="40">
        <f t="shared" si="28"/>
        <v>0</v>
      </c>
      <c r="L54" s="40">
        <f t="shared" si="28"/>
        <v>0</v>
      </c>
      <c r="M54" s="112">
        <v>0</v>
      </c>
      <c r="N54" s="202">
        <f t="shared" si="5"/>
        <v>0</v>
      </c>
      <c r="O54" s="199"/>
    </row>
    <row r="55" spans="1:15" ht="90.75" customHeight="1" x14ac:dyDescent="0.25">
      <c r="A55" s="56">
        <v>3</v>
      </c>
      <c r="B55" s="28" t="s">
        <v>52</v>
      </c>
      <c r="C55" s="40">
        <v>5613.4</v>
      </c>
      <c r="D55" s="84" t="e">
        <f>#REF!-C55</f>
        <v>#REF!</v>
      </c>
      <c r="E55" s="94">
        <v>6849.6</v>
      </c>
      <c r="F55" s="40">
        <v>5613.4</v>
      </c>
      <c r="G55" s="40">
        <f>E55-F55</f>
        <v>1236.2000000000007</v>
      </c>
      <c r="H55" s="37">
        <f t="shared" si="26"/>
        <v>6849.6</v>
      </c>
      <c r="I55" s="91">
        <f t="shared" si="21"/>
        <v>0</v>
      </c>
      <c r="J55" s="94">
        <v>6849.6</v>
      </c>
      <c r="K55" s="40">
        <v>5613.4</v>
      </c>
      <c r="L55" s="40">
        <f>J55-K55</f>
        <v>1236.2000000000007</v>
      </c>
      <c r="M55" s="112">
        <f t="shared" si="6"/>
        <v>6849.6</v>
      </c>
      <c r="N55" s="202">
        <f t="shared" si="5"/>
        <v>0</v>
      </c>
      <c r="O55" s="199" t="s">
        <v>125</v>
      </c>
    </row>
    <row r="56" spans="1:15" ht="90.75" customHeight="1" x14ac:dyDescent="0.25">
      <c r="A56" s="256">
        <v>4</v>
      </c>
      <c r="B56" s="28" t="s">
        <v>91</v>
      </c>
      <c r="C56" s="40"/>
      <c r="D56" s="84"/>
      <c r="E56" s="94">
        <v>0</v>
      </c>
      <c r="F56" s="40"/>
      <c r="G56" s="40"/>
      <c r="H56" s="40">
        <v>0</v>
      </c>
      <c r="I56" s="91">
        <f t="shared" si="21"/>
        <v>0</v>
      </c>
      <c r="J56" s="94"/>
      <c r="K56" s="40"/>
      <c r="L56" s="40"/>
      <c r="M56" s="112">
        <f t="shared" si="6"/>
        <v>0</v>
      </c>
      <c r="N56" s="202">
        <f t="shared" si="5"/>
        <v>0</v>
      </c>
      <c r="O56" s="199"/>
    </row>
    <row r="57" spans="1:15" ht="121.5" customHeight="1" x14ac:dyDescent="0.25">
      <c r="A57" s="280"/>
      <c r="B57" s="257" t="s">
        <v>92</v>
      </c>
      <c r="C57" s="40"/>
      <c r="D57" s="84"/>
      <c r="E57" s="94">
        <v>0</v>
      </c>
      <c r="F57" s="40"/>
      <c r="G57" s="40"/>
      <c r="H57" s="40">
        <v>0</v>
      </c>
      <c r="I57" s="91">
        <f t="shared" si="21"/>
        <v>0</v>
      </c>
      <c r="J57" s="94">
        <v>0</v>
      </c>
      <c r="K57" s="40"/>
      <c r="L57" s="40"/>
      <c r="M57" s="112">
        <f t="shared" si="6"/>
        <v>0</v>
      </c>
      <c r="N57" s="202">
        <f t="shared" si="5"/>
        <v>0</v>
      </c>
      <c r="O57" s="199"/>
    </row>
    <row r="58" spans="1:15" ht="103.5" customHeight="1" x14ac:dyDescent="0.25">
      <c r="A58" s="280"/>
      <c r="B58" s="298"/>
      <c r="C58" s="40"/>
      <c r="D58" s="84"/>
      <c r="E58" s="94">
        <v>0</v>
      </c>
      <c r="F58" s="40"/>
      <c r="G58" s="40"/>
      <c r="H58" s="40">
        <v>0</v>
      </c>
      <c r="I58" s="91">
        <f t="shared" si="21"/>
        <v>0</v>
      </c>
      <c r="J58" s="94">
        <v>0</v>
      </c>
      <c r="K58" s="40"/>
      <c r="L58" s="40"/>
      <c r="M58" s="112">
        <f t="shared" si="6"/>
        <v>0</v>
      </c>
      <c r="N58" s="202">
        <f t="shared" si="5"/>
        <v>0</v>
      </c>
      <c r="O58" s="199"/>
    </row>
    <row r="59" spans="1:15" ht="103.5" customHeight="1" x14ac:dyDescent="0.25">
      <c r="A59" s="256">
        <v>5</v>
      </c>
      <c r="B59" s="21" t="s">
        <v>105</v>
      </c>
      <c r="C59" s="37">
        <f t="shared" ref="C59:L59" si="29">C60</f>
        <v>0</v>
      </c>
      <c r="D59" s="82">
        <f t="shared" si="29"/>
        <v>0</v>
      </c>
      <c r="E59" s="90">
        <f t="shared" si="29"/>
        <v>0</v>
      </c>
      <c r="F59" s="37">
        <f t="shared" si="29"/>
        <v>0</v>
      </c>
      <c r="G59" s="37">
        <f t="shared" si="29"/>
        <v>0</v>
      </c>
      <c r="H59" s="37">
        <v>0</v>
      </c>
      <c r="I59" s="91">
        <f t="shared" si="21"/>
        <v>0</v>
      </c>
      <c r="J59" s="90">
        <f t="shared" si="29"/>
        <v>0</v>
      </c>
      <c r="K59" s="37">
        <f t="shared" si="29"/>
        <v>0</v>
      </c>
      <c r="L59" s="37">
        <f t="shared" si="29"/>
        <v>0</v>
      </c>
      <c r="M59" s="112">
        <f t="shared" si="6"/>
        <v>0</v>
      </c>
      <c r="N59" s="202">
        <f t="shared" si="5"/>
        <v>0</v>
      </c>
      <c r="O59" s="199"/>
    </row>
    <row r="60" spans="1:15" ht="159.75" customHeight="1" x14ac:dyDescent="0.25">
      <c r="A60" s="280"/>
      <c r="B60" s="28" t="s">
        <v>99</v>
      </c>
      <c r="C60" s="40"/>
      <c r="D60" s="84"/>
      <c r="E60" s="94">
        <v>0</v>
      </c>
      <c r="F60" s="40"/>
      <c r="G60" s="40"/>
      <c r="H60" s="40">
        <v>0</v>
      </c>
      <c r="I60" s="91">
        <f t="shared" si="21"/>
        <v>0</v>
      </c>
      <c r="J60" s="94">
        <v>0</v>
      </c>
      <c r="K60" s="40"/>
      <c r="L60" s="40"/>
      <c r="M60" s="112">
        <f t="shared" si="6"/>
        <v>0</v>
      </c>
      <c r="N60" s="202">
        <f t="shared" si="5"/>
        <v>0</v>
      </c>
      <c r="O60" s="199"/>
    </row>
    <row r="61" spans="1:15" s="7" customFormat="1" ht="60.75" customHeight="1" x14ac:dyDescent="0.45">
      <c r="A61" s="33"/>
      <c r="B61" s="56" t="s">
        <v>20</v>
      </c>
      <c r="C61" s="64">
        <v>23498.799999999999</v>
      </c>
      <c r="D61" s="85" t="e">
        <f>#REF!-C61</f>
        <v>#REF!</v>
      </c>
      <c r="E61" s="96">
        <f>E10+E55+E43</f>
        <v>28499.699999999997</v>
      </c>
      <c r="F61" s="96">
        <f t="shared" ref="F61:G61" si="30">F10+F55+F43</f>
        <v>23680.7</v>
      </c>
      <c r="G61" s="96">
        <f t="shared" si="30"/>
        <v>4349.4000000000005</v>
      </c>
      <c r="H61" s="96">
        <f>H10+H55+H43</f>
        <v>27391.799999999996</v>
      </c>
      <c r="I61" s="91">
        <f t="shared" si="21"/>
        <v>-1107.9000000000015</v>
      </c>
      <c r="J61" s="96">
        <f t="shared" ref="J61:M61" si="31">J10+J55+J43</f>
        <v>27937.699999999997</v>
      </c>
      <c r="K61" s="96">
        <f t="shared" si="31"/>
        <v>25376.799999999999</v>
      </c>
      <c r="L61" s="96">
        <f t="shared" si="31"/>
        <v>2560.8999999999987</v>
      </c>
      <c r="M61" s="96">
        <f t="shared" si="31"/>
        <v>26829.799999999996</v>
      </c>
      <c r="N61" s="202">
        <f t="shared" si="5"/>
        <v>-1107.9000000000015</v>
      </c>
      <c r="O61" s="199"/>
    </row>
    <row r="62" spans="1:15" s="7" customFormat="1" ht="45.75" customHeight="1" x14ac:dyDescent="0.45">
      <c r="A62" s="33"/>
      <c r="B62" s="22" t="s">
        <v>21</v>
      </c>
      <c r="C62" s="64">
        <v>43783.7</v>
      </c>
      <c r="D62" s="85" t="e">
        <f>#REF!-C62</f>
        <v>#REF!</v>
      </c>
      <c r="E62" s="96">
        <f>E44+E11</f>
        <v>11148.699999999999</v>
      </c>
      <c r="F62" s="96">
        <f t="shared" ref="F62:G62" si="32">F44+F11</f>
        <v>8310.1999999999989</v>
      </c>
      <c r="G62" s="96">
        <f t="shared" si="32"/>
        <v>2838.5</v>
      </c>
      <c r="H62" s="96">
        <f>H44+H11</f>
        <v>3646.4</v>
      </c>
      <c r="I62" s="91">
        <f t="shared" si="21"/>
        <v>-7502.2999999999993</v>
      </c>
      <c r="J62" s="96">
        <f t="shared" ref="J62:M62" si="33">J44+J11</f>
        <v>10086.799999999999</v>
      </c>
      <c r="K62" s="96">
        <f t="shared" si="33"/>
        <v>8310.2000000000007</v>
      </c>
      <c r="L62" s="96">
        <f t="shared" si="33"/>
        <v>1776.599999999999</v>
      </c>
      <c r="M62" s="96">
        <f t="shared" si="33"/>
        <v>2584.5</v>
      </c>
      <c r="N62" s="202">
        <f t="shared" si="5"/>
        <v>-7502.2999999999993</v>
      </c>
      <c r="O62" s="199"/>
    </row>
    <row r="63" spans="1:15" s="7" customFormat="1" ht="54.75" customHeight="1" x14ac:dyDescent="0.45">
      <c r="A63" s="33"/>
      <c r="B63" s="22" t="s">
        <v>9</v>
      </c>
      <c r="C63" s="64">
        <v>2627.5</v>
      </c>
      <c r="D63" s="85" t="e">
        <f>#REF!-C63</f>
        <v>#REF!</v>
      </c>
      <c r="E63" s="96">
        <f>E45</f>
        <v>6973.8</v>
      </c>
      <c r="F63" s="96">
        <f t="shared" ref="F63:G63" si="34">F45</f>
        <v>3053.1</v>
      </c>
      <c r="G63" s="96">
        <f t="shared" si="34"/>
        <v>3920.7000000000003</v>
      </c>
      <c r="H63" s="96">
        <f>H45</f>
        <v>6973.8</v>
      </c>
      <c r="I63" s="91">
        <f t="shared" si="21"/>
        <v>0</v>
      </c>
      <c r="J63" s="96">
        <f t="shared" ref="J63:M63" si="35">J45</f>
        <v>0</v>
      </c>
      <c r="K63" s="96">
        <f t="shared" si="35"/>
        <v>3053.1</v>
      </c>
      <c r="L63" s="96">
        <f t="shared" si="35"/>
        <v>-3053.1</v>
      </c>
      <c r="M63" s="96">
        <f t="shared" si="35"/>
        <v>0</v>
      </c>
      <c r="N63" s="202">
        <f t="shared" si="5"/>
        <v>0</v>
      </c>
      <c r="O63" s="199"/>
    </row>
    <row r="64" spans="1:15" s="7" customFormat="1" ht="49.5" customHeight="1" thickBot="1" x14ac:dyDescent="0.5">
      <c r="A64" s="33"/>
      <c r="B64" s="56" t="s">
        <v>22</v>
      </c>
      <c r="C64" s="64">
        <v>69910</v>
      </c>
      <c r="D64" s="85" t="e">
        <f>#REF!-C64</f>
        <v>#REF!</v>
      </c>
      <c r="E64" s="97">
        <f>E13+E46+E55</f>
        <v>46622.2</v>
      </c>
      <c r="F64" s="97">
        <f t="shared" ref="F64:G64" si="36">F13+F46+F55</f>
        <v>35045</v>
      </c>
      <c r="G64" s="97">
        <f t="shared" si="36"/>
        <v>11110.600000000002</v>
      </c>
      <c r="H64" s="97">
        <f>H13+H46+H55</f>
        <v>38012</v>
      </c>
      <c r="I64" s="122">
        <f t="shared" si="21"/>
        <v>-8610.1999999999971</v>
      </c>
      <c r="J64" s="97">
        <f t="shared" ref="J64:M64" si="37">J13+J46+J55</f>
        <v>38024.5</v>
      </c>
      <c r="K64" s="97">
        <f t="shared" si="37"/>
        <v>36740.100000000006</v>
      </c>
      <c r="L64" s="97">
        <f t="shared" si="37"/>
        <v>1284.3999999999974</v>
      </c>
      <c r="M64" s="97">
        <f t="shared" si="37"/>
        <v>29414.299999999996</v>
      </c>
      <c r="N64" s="203">
        <f t="shared" si="5"/>
        <v>-8610.2000000000044</v>
      </c>
      <c r="O64" s="199"/>
    </row>
    <row r="65" spans="1:15" s="7" customFormat="1" ht="49.5" hidden="1" customHeight="1" x14ac:dyDescent="0.45">
      <c r="A65" s="33"/>
      <c r="B65" s="56"/>
      <c r="C65" s="64"/>
      <c r="D65" s="64"/>
      <c r="F65" s="58"/>
      <c r="G65" s="58"/>
      <c r="H65" s="58">
        <v>38012</v>
      </c>
      <c r="I65" s="58"/>
      <c r="J65" s="113"/>
      <c r="K65" s="58"/>
      <c r="L65" s="58"/>
      <c r="M65" s="58">
        <v>29414.3</v>
      </c>
      <c r="N65" s="204">
        <f t="shared" si="5"/>
        <v>29414.3</v>
      </c>
      <c r="O65" s="199"/>
    </row>
    <row r="66" spans="1:15" s="8" customFormat="1" ht="63" customHeight="1" x14ac:dyDescent="0.5">
      <c r="A66" s="361" t="s">
        <v>23</v>
      </c>
      <c r="B66" s="362"/>
      <c r="C66" s="362"/>
      <c r="D66" s="362"/>
      <c r="E66" s="362"/>
      <c r="F66" s="362"/>
      <c r="G66" s="362"/>
      <c r="H66" s="362"/>
      <c r="I66" s="362"/>
      <c r="J66" s="362"/>
      <c r="K66" s="362"/>
      <c r="L66" s="362"/>
      <c r="M66" s="363"/>
      <c r="N66" s="363"/>
      <c r="O66" s="364"/>
    </row>
    <row r="67" spans="1:15" s="4" customFormat="1" ht="49.5" customHeight="1" x14ac:dyDescent="0.35">
      <c r="A67" s="356" t="s">
        <v>57</v>
      </c>
      <c r="B67" s="357"/>
      <c r="C67" s="357"/>
      <c r="D67" s="357"/>
      <c r="E67" s="357"/>
      <c r="F67" s="357"/>
      <c r="G67" s="357"/>
      <c r="H67" s="357"/>
      <c r="I67" s="357"/>
      <c r="J67" s="357"/>
      <c r="K67" s="357"/>
      <c r="L67" s="357"/>
      <c r="M67" s="354"/>
      <c r="N67" s="354"/>
      <c r="O67" s="358"/>
    </row>
    <row r="68" spans="1:15" s="4" customFormat="1" ht="47.25" customHeight="1" thickBot="1" x14ac:dyDescent="0.4">
      <c r="A68" s="359" t="s">
        <v>51</v>
      </c>
      <c r="B68" s="360"/>
      <c r="C68" s="360"/>
      <c r="D68" s="360"/>
      <c r="E68" s="360"/>
      <c r="F68" s="360"/>
      <c r="G68" s="360"/>
      <c r="H68" s="360"/>
      <c r="I68" s="360"/>
      <c r="J68" s="360"/>
      <c r="K68" s="360"/>
      <c r="L68" s="360"/>
      <c r="M68" s="354"/>
      <c r="N68" s="354"/>
      <c r="O68" s="358"/>
    </row>
    <row r="69" spans="1:15" ht="115.5" customHeight="1" x14ac:dyDescent="0.25">
      <c r="A69" s="56">
        <v>4</v>
      </c>
      <c r="B69" s="28" t="s">
        <v>34</v>
      </c>
      <c r="C69" s="40">
        <f t="shared" ref="C69:D69" si="38">C70+C71+C73+C72</f>
        <v>207874.7</v>
      </c>
      <c r="D69" s="84" t="e">
        <f t="shared" si="38"/>
        <v>#REF!</v>
      </c>
      <c r="E69" s="102">
        <f>E70+E71+E72+E73</f>
        <v>216547.20000000001</v>
      </c>
      <c r="F69" s="103">
        <f>F70+F71+F72+F73</f>
        <v>207874.7</v>
      </c>
      <c r="G69" s="103">
        <f>G70+G71+G72+G73</f>
        <v>216547.20000000001</v>
      </c>
      <c r="H69" s="183">
        <v>225157.4</v>
      </c>
      <c r="I69" s="104">
        <f>H69-E69</f>
        <v>8610.1999999999825</v>
      </c>
      <c r="J69" s="102">
        <f>J70+J71+J72+J73</f>
        <v>216547.20000000001</v>
      </c>
      <c r="K69" s="103">
        <v>197450.2</v>
      </c>
      <c r="L69" s="103">
        <f>J69-K69</f>
        <v>19097</v>
      </c>
      <c r="M69" s="121">
        <f>H69</f>
        <v>225157.4</v>
      </c>
      <c r="N69" s="201">
        <f t="shared" si="5"/>
        <v>8610.1999999999825</v>
      </c>
      <c r="O69" s="199" t="s">
        <v>12</v>
      </c>
    </row>
    <row r="70" spans="1:15" ht="79.5" customHeight="1" x14ac:dyDescent="0.25">
      <c r="A70" s="20" t="s">
        <v>55</v>
      </c>
      <c r="B70" s="28" t="s">
        <v>36</v>
      </c>
      <c r="C70" s="40">
        <f t="shared" ref="C70:D70" si="39">207874.7-C72</f>
        <v>207874.7</v>
      </c>
      <c r="D70" s="84" t="e">
        <f t="shared" si="39"/>
        <v>#REF!</v>
      </c>
      <c r="E70" s="94">
        <f>207874.7-E73</f>
        <v>195457</v>
      </c>
      <c r="F70" s="40">
        <f t="shared" ref="F70:H70" si="40">207874.7-F73</f>
        <v>206648.2</v>
      </c>
      <c r="G70" s="40">
        <f t="shared" si="40"/>
        <v>207874.7</v>
      </c>
      <c r="H70" s="40">
        <f t="shared" si="40"/>
        <v>195457</v>
      </c>
      <c r="I70" s="95">
        <f t="shared" ref="I70:I74" si="41">H70-E70</f>
        <v>0</v>
      </c>
      <c r="J70" s="94">
        <f>207874.7-J73</f>
        <v>195457</v>
      </c>
      <c r="K70" s="40">
        <v>197450.2</v>
      </c>
      <c r="L70" s="40">
        <f t="shared" ref="L70" si="42">J70-K70</f>
        <v>-1993.2000000000116</v>
      </c>
      <c r="M70" s="112">
        <f>H70</f>
        <v>195457</v>
      </c>
      <c r="N70" s="202">
        <f t="shared" si="5"/>
        <v>0</v>
      </c>
      <c r="O70" s="199" t="s">
        <v>12</v>
      </c>
    </row>
    <row r="71" spans="1:15" ht="53.25" customHeight="1" x14ac:dyDescent="0.25">
      <c r="A71" s="20" t="s">
        <v>56</v>
      </c>
      <c r="B71" s="21" t="s">
        <v>35</v>
      </c>
      <c r="C71" s="70">
        <v>0</v>
      </c>
      <c r="D71" s="98" t="e">
        <f>#REF!-C71</f>
        <v>#REF!</v>
      </c>
      <c r="E71" s="94">
        <v>4172.5</v>
      </c>
      <c r="F71" s="40">
        <v>0</v>
      </c>
      <c r="G71" s="40">
        <f t="shared" ref="G71" si="43">E71-F71</f>
        <v>4172.5</v>
      </c>
      <c r="H71" s="77">
        <v>4172.5</v>
      </c>
      <c r="I71" s="95">
        <f t="shared" si="41"/>
        <v>0</v>
      </c>
      <c r="J71" s="196">
        <v>4172.5</v>
      </c>
      <c r="K71" s="40">
        <v>4172.5</v>
      </c>
      <c r="L71" s="40">
        <v>4172.5</v>
      </c>
      <c r="M71" s="40">
        <v>4172.5</v>
      </c>
      <c r="N71" s="202">
        <f t="shared" si="5"/>
        <v>0</v>
      </c>
      <c r="O71" s="199" t="s">
        <v>12</v>
      </c>
    </row>
    <row r="72" spans="1:15" ht="122.25" customHeight="1" x14ac:dyDescent="0.25">
      <c r="A72" s="20" t="s">
        <v>58</v>
      </c>
      <c r="B72" s="71" t="s">
        <v>59</v>
      </c>
      <c r="C72" s="50">
        <v>0</v>
      </c>
      <c r="D72" s="99" t="e">
        <f>#REF!-C72</f>
        <v>#REF!</v>
      </c>
      <c r="E72" s="90">
        <v>4500</v>
      </c>
      <c r="F72" s="37">
        <v>0</v>
      </c>
      <c r="G72" s="40">
        <f>E72-F72</f>
        <v>4500</v>
      </c>
      <c r="H72" s="64">
        <v>4500</v>
      </c>
      <c r="I72" s="95">
        <f t="shared" si="41"/>
        <v>0</v>
      </c>
      <c r="J72" s="90">
        <v>4500</v>
      </c>
      <c r="K72" s="37">
        <v>4500</v>
      </c>
      <c r="L72" s="37">
        <v>4500</v>
      </c>
      <c r="M72" s="37">
        <v>4500</v>
      </c>
      <c r="N72" s="202">
        <f t="shared" si="5"/>
        <v>0</v>
      </c>
      <c r="O72" s="199" t="s">
        <v>12</v>
      </c>
    </row>
    <row r="73" spans="1:15" ht="75.75" customHeight="1" x14ac:dyDescent="0.25">
      <c r="A73" s="20" t="s">
        <v>69</v>
      </c>
      <c r="B73" s="21" t="s">
        <v>68</v>
      </c>
      <c r="C73" s="60"/>
      <c r="D73" s="100"/>
      <c r="E73" s="190">
        <v>12417.7</v>
      </c>
      <c r="F73" s="50">
        <v>1226.5</v>
      </c>
      <c r="G73" s="50">
        <v>0</v>
      </c>
      <c r="H73" s="50">
        <v>12417.7</v>
      </c>
      <c r="I73" s="95">
        <f>H73-E73</f>
        <v>0</v>
      </c>
      <c r="J73" s="190">
        <v>12417.7</v>
      </c>
      <c r="K73" s="37">
        <v>0</v>
      </c>
      <c r="L73" s="40">
        <f>J72-K73</f>
        <v>4500</v>
      </c>
      <c r="M73" s="116">
        <v>12417.7</v>
      </c>
      <c r="N73" s="202">
        <f t="shared" si="5"/>
        <v>0</v>
      </c>
      <c r="O73" s="199" t="s">
        <v>12</v>
      </c>
    </row>
    <row r="74" spans="1:15" ht="120" customHeight="1" thickBot="1" x14ac:dyDescent="0.3">
      <c r="A74" s="20" t="s">
        <v>94</v>
      </c>
      <c r="B74" s="21" t="s">
        <v>93</v>
      </c>
      <c r="C74" s="40">
        <f>'Приложение к  пояс  2023 '!E76</f>
        <v>12957.300000000001</v>
      </c>
      <c r="D74" s="84">
        <f>'Приложение к  пояс  2023 '!F76</f>
        <v>0</v>
      </c>
      <c r="E74" s="94">
        <f>'Приложение к  пояс  2023 '!G76</f>
        <v>0</v>
      </c>
      <c r="F74" s="40">
        <f>'Приложение к  пояс  2023 '!H76</f>
        <v>0</v>
      </c>
      <c r="G74" s="40">
        <f>'Приложение к  пояс  2023 '!I76</f>
        <v>0</v>
      </c>
      <c r="H74" s="64">
        <v>0</v>
      </c>
      <c r="I74" s="95">
        <f t="shared" si="41"/>
        <v>0</v>
      </c>
      <c r="J74" s="191">
        <f>'Приложение к  пояс  2023 '!J76</f>
        <v>0</v>
      </c>
      <c r="K74" s="192">
        <f>'Приложение к  пояс  2023 '!K76</f>
        <v>0</v>
      </c>
      <c r="L74" s="192">
        <f>'Приложение к  пояс  2023 '!L76</f>
        <v>0</v>
      </c>
      <c r="M74" s="197">
        <v>0</v>
      </c>
      <c r="N74" s="203">
        <f t="shared" si="5"/>
        <v>0</v>
      </c>
      <c r="O74" s="199" t="s">
        <v>12</v>
      </c>
    </row>
    <row r="75" spans="1:15" ht="72" customHeight="1" x14ac:dyDescent="0.25">
      <c r="A75" s="286" t="s">
        <v>111</v>
      </c>
      <c r="B75" s="297" t="s">
        <v>97</v>
      </c>
      <c r="C75" s="40"/>
      <c r="D75" s="84"/>
      <c r="E75" s="94">
        <v>0</v>
      </c>
      <c r="F75" s="40"/>
      <c r="G75" s="40"/>
      <c r="H75" s="64">
        <v>100</v>
      </c>
      <c r="I75" s="95">
        <f>H75-E75</f>
        <v>100</v>
      </c>
      <c r="J75" s="188">
        <v>0</v>
      </c>
      <c r="K75" s="36"/>
      <c r="L75" s="36"/>
      <c r="M75" s="195">
        <v>100</v>
      </c>
      <c r="N75" s="204">
        <v>100</v>
      </c>
      <c r="O75" s="199" t="s">
        <v>12</v>
      </c>
    </row>
    <row r="76" spans="1:15" ht="72" customHeight="1" x14ac:dyDescent="0.25">
      <c r="A76" s="280"/>
      <c r="B76" s="298"/>
      <c r="C76" s="40"/>
      <c r="D76" s="84"/>
      <c r="E76" s="94">
        <v>0</v>
      </c>
      <c r="F76" s="40"/>
      <c r="G76" s="40"/>
      <c r="H76" s="64">
        <v>2355</v>
      </c>
      <c r="I76" s="95">
        <f t="shared" ref="I76:I88" si="44">H76-E76</f>
        <v>2355</v>
      </c>
      <c r="J76" s="87">
        <v>0</v>
      </c>
      <c r="K76" s="40"/>
      <c r="L76" s="40"/>
      <c r="M76" s="116">
        <v>2355</v>
      </c>
      <c r="N76" s="202">
        <v>2355</v>
      </c>
      <c r="O76" s="199" t="s">
        <v>8</v>
      </c>
    </row>
    <row r="77" spans="1:15" ht="72" customHeight="1" x14ac:dyDescent="0.25">
      <c r="A77" s="286" t="s">
        <v>112</v>
      </c>
      <c r="B77" s="297" t="s">
        <v>66</v>
      </c>
      <c r="C77" s="40"/>
      <c r="D77" s="84"/>
      <c r="E77" s="94">
        <v>0</v>
      </c>
      <c r="F77" s="40"/>
      <c r="G77" s="40"/>
      <c r="H77" s="64">
        <v>352.2</v>
      </c>
      <c r="I77" s="95">
        <f t="shared" si="44"/>
        <v>352.2</v>
      </c>
      <c r="J77" s="87">
        <v>0</v>
      </c>
      <c r="K77" s="40"/>
      <c r="L77" s="40"/>
      <c r="M77" s="116">
        <v>352.2</v>
      </c>
      <c r="N77" s="202">
        <v>352.2</v>
      </c>
      <c r="O77" s="199" t="s">
        <v>12</v>
      </c>
    </row>
    <row r="78" spans="1:15" ht="72" customHeight="1" thickBot="1" x14ac:dyDescent="0.3">
      <c r="A78" s="280"/>
      <c r="B78" s="298"/>
      <c r="C78" s="40"/>
      <c r="D78" s="84"/>
      <c r="E78" s="191">
        <v>0</v>
      </c>
      <c r="F78" s="192"/>
      <c r="G78" s="192"/>
      <c r="H78" s="193">
        <v>1761</v>
      </c>
      <c r="I78" s="194">
        <f t="shared" si="44"/>
        <v>1761</v>
      </c>
      <c r="J78" s="87">
        <v>0</v>
      </c>
      <c r="K78" s="40"/>
      <c r="L78" s="40"/>
      <c r="M78" s="116">
        <v>1761</v>
      </c>
      <c r="N78" s="202">
        <v>1761</v>
      </c>
      <c r="O78" s="199" t="s">
        <v>8</v>
      </c>
    </row>
    <row r="79" spans="1:15" ht="72" customHeight="1" x14ac:dyDescent="0.25">
      <c r="A79" s="264" t="s">
        <v>113</v>
      </c>
      <c r="B79" s="346" t="s">
        <v>47</v>
      </c>
      <c r="C79" s="36"/>
      <c r="D79" s="186"/>
      <c r="E79" s="187">
        <v>0</v>
      </c>
      <c r="F79" s="36"/>
      <c r="G79" s="36"/>
      <c r="H79" s="58">
        <v>117.4</v>
      </c>
      <c r="I79" s="184">
        <f t="shared" si="44"/>
        <v>117.4</v>
      </c>
      <c r="J79" s="188">
        <v>0</v>
      </c>
      <c r="K79" s="188"/>
      <c r="L79" s="188"/>
      <c r="M79" s="189">
        <v>117.4</v>
      </c>
      <c r="N79" s="204">
        <v>117.4</v>
      </c>
      <c r="O79" s="199" t="s">
        <v>12</v>
      </c>
    </row>
    <row r="80" spans="1:15" ht="72" customHeight="1" x14ac:dyDescent="0.25">
      <c r="A80" s="270"/>
      <c r="B80" s="345"/>
      <c r="C80" s="40"/>
      <c r="D80" s="84"/>
      <c r="E80" s="94">
        <v>0</v>
      </c>
      <c r="F80" s="40"/>
      <c r="G80" s="40"/>
      <c r="H80" s="64">
        <v>528.29999999999995</v>
      </c>
      <c r="I80" s="184">
        <f t="shared" si="44"/>
        <v>528.29999999999995</v>
      </c>
      <c r="J80" s="87">
        <v>0</v>
      </c>
      <c r="K80" s="87"/>
      <c r="L80" s="87"/>
      <c r="M80" s="185">
        <v>528.29999999999995</v>
      </c>
      <c r="N80" s="202">
        <v>528.29999999999995</v>
      </c>
      <c r="O80" s="199" t="s">
        <v>8</v>
      </c>
    </row>
    <row r="81" spans="1:15" ht="72" customHeight="1" x14ac:dyDescent="0.25">
      <c r="A81" s="263" t="s">
        <v>114</v>
      </c>
      <c r="B81" s="344" t="s">
        <v>77</v>
      </c>
      <c r="C81" s="40"/>
      <c r="D81" s="84"/>
      <c r="E81" s="94">
        <v>0</v>
      </c>
      <c r="F81" s="40"/>
      <c r="G81" s="40"/>
      <c r="H81" s="64">
        <v>293.5</v>
      </c>
      <c r="I81" s="184">
        <f t="shared" si="44"/>
        <v>293.5</v>
      </c>
      <c r="J81" s="87">
        <v>0</v>
      </c>
      <c r="K81" s="87"/>
      <c r="L81" s="87"/>
      <c r="M81" s="185">
        <v>293.5</v>
      </c>
      <c r="N81" s="202">
        <v>293.5</v>
      </c>
      <c r="O81" s="199" t="s">
        <v>12</v>
      </c>
    </row>
    <row r="82" spans="1:15" ht="72" customHeight="1" x14ac:dyDescent="0.25">
      <c r="A82" s="270"/>
      <c r="B82" s="345"/>
      <c r="C82" s="40"/>
      <c r="D82" s="84"/>
      <c r="E82" s="94">
        <v>0</v>
      </c>
      <c r="F82" s="40"/>
      <c r="G82" s="40"/>
      <c r="H82" s="64">
        <v>880.5</v>
      </c>
      <c r="I82" s="184">
        <f t="shared" si="44"/>
        <v>880.5</v>
      </c>
      <c r="J82" s="87">
        <v>0</v>
      </c>
      <c r="K82" s="87"/>
      <c r="L82" s="87"/>
      <c r="M82" s="185">
        <v>880.5</v>
      </c>
      <c r="N82" s="202">
        <v>880.5</v>
      </c>
      <c r="O82" s="199" t="s">
        <v>8</v>
      </c>
    </row>
    <row r="83" spans="1:15" ht="72" customHeight="1" x14ac:dyDescent="0.25">
      <c r="A83" s="263" t="s">
        <v>115</v>
      </c>
      <c r="B83" s="344" t="s">
        <v>76</v>
      </c>
      <c r="C83" s="40"/>
      <c r="D83" s="84"/>
      <c r="E83" s="94">
        <v>0</v>
      </c>
      <c r="F83" s="40"/>
      <c r="G83" s="40"/>
      <c r="H83" s="64">
        <v>234.8</v>
      </c>
      <c r="I83" s="184">
        <f t="shared" si="44"/>
        <v>234.8</v>
      </c>
      <c r="J83" s="87">
        <v>0</v>
      </c>
      <c r="K83" s="87"/>
      <c r="L83" s="87"/>
      <c r="M83" s="185">
        <v>234.8</v>
      </c>
      <c r="N83" s="202">
        <v>234.8</v>
      </c>
      <c r="O83" s="199" t="s">
        <v>12</v>
      </c>
    </row>
    <row r="84" spans="1:15" ht="72" customHeight="1" x14ac:dyDescent="0.25">
      <c r="A84" s="270"/>
      <c r="B84" s="345"/>
      <c r="C84" s="40"/>
      <c r="D84" s="84"/>
      <c r="E84" s="94">
        <v>0</v>
      </c>
      <c r="F84" s="40"/>
      <c r="G84" s="40"/>
      <c r="H84" s="64">
        <v>1584.9</v>
      </c>
      <c r="I84" s="184">
        <f t="shared" si="44"/>
        <v>1584.9</v>
      </c>
      <c r="J84" s="87">
        <v>0</v>
      </c>
      <c r="K84" s="87"/>
      <c r="L84" s="87"/>
      <c r="M84" s="185">
        <v>1584.9</v>
      </c>
      <c r="N84" s="202">
        <v>1584.9</v>
      </c>
      <c r="O84" s="199" t="s">
        <v>8</v>
      </c>
    </row>
    <row r="85" spans="1:15" ht="72" customHeight="1" x14ac:dyDescent="0.25">
      <c r="A85" s="263" t="s">
        <v>116</v>
      </c>
      <c r="B85" s="344" t="s">
        <v>65</v>
      </c>
      <c r="C85" s="40"/>
      <c r="D85" s="84"/>
      <c r="E85" s="94">
        <v>0</v>
      </c>
      <c r="F85" s="40"/>
      <c r="G85" s="40"/>
      <c r="H85" s="64">
        <v>10</v>
      </c>
      <c r="I85" s="184">
        <f t="shared" si="44"/>
        <v>10</v>
      </c>
      <c r="J85" s="87">
        <v>0</v>
      </c>
      <c r="K85" s="87"/>
      <c r="L85" s="87"/>
      <c r="M85" s="185">
        <v>10</v>
      </c>
      <c r="N85" s="202">
        <v>10</v>
      </c>
      <c r="O85" s="199" t="s">
        <v>12</v>
      </c>
    </row>
    <row r="86" spans="1:15" ht="72" customHeight="1" x14ac:dyDescent="0.25">
      <c r="A86" s="270"/>
      <c r="B86" s="345"/>
      <c r="C86" s="40"/>
      <c r="D86" s="84"/>
      <c r="E86" s="94">
        <v>0</v>
      </c>
      <c r="F86" s="40"/>
      <c r="G86" s="40"/>
      <c r="H86" s="64">
        <v>322.60000000000002</v>
      </c>
      <c r="I86" s="184">
        <f t="shared" si="44"/>
        <v>322.60000000000002</v>
      </c>
      <c r="J86" s="87">
        <v>0</v>
      </c>
      <c r="K86" s="87"/>
      <c r="L86" s="87"/>
      <c r="M86" s="185">
        <v>322.60000000000002</v>
      </c>
      <c r="N86" s="202">
        <v>322.60000000000002</v>
      </c>
      <c r="O86" s="199" t="s">
        <v>63</v>
      </c>
    </row>
    <row r="87" spans="1:15" ht="26.25" x14ac:dyDescent="0.25">
      <c r="A87" s="263" t="s">
        <v>117</v>
      </c>
      <c r="B87" s="344" t="s">
        <v>67</v>
      </c>
      <c r="C87" s="40"/>
      <c r="D87" s="84"/>
      <c r="E87" s="94">
        <v>0</v>
      </c>
      <c r="F87" s="40"/>
      <c r="G87" s="40"/>
      <c r="H87" s="64">
        <v>0</v>
      </c>
      <c r="I87" s="184">
        <f t="shared" si="44"/>
        <v>0</v>
      </c>
      <c r="J87" s="87">
        <v>0</v>
      </c>
      <c r="K87" s="87"/>
      <c r="L87" s="87"/>
      <c r="M87" s="185">
        <v>0</v>
      </c>
      <c r="N87" s="202">
        <v>0</v>
      </c>
      <c r="O87" s="199" t="s">
        <v>12</v>
      </c>
    </row>
    <row r="88" spans="1:15" ht="137.25" customHeight="1" x14ac:dyDescent="0.25">
      <c r="A88" s="270"/>
      <c r="B88" s="345"/>
      <c r="C88" s="40"/>
      <c r="D88" s="84"/>
      <c r="E88" s="94">
        <v>0</v>
      </c>
      <c r="F88" s="40"/>
      <c r="G88" s="40"/>
      <c r="H88" s="64">
        <v>70</v>
      </c>
      <c r="I88" s="184">
        <f t="shared" si="44"/>
        <v>70</v>
      </c>
      <c r="J88" s="87">
        <v>0</v>
      </c>
      <c r="K88" s="87"/>
      <c r="L88" s="87"/>
      <c r="M88" s="185">
        <v>70</v>
      </c>
      <c r="N88" s="202">
        <v>70</v>
      </c>
      <c r="O88" s="199" t="s">
        <v>63</v>
      </c>
    </row>
    <row r="89" spans="1:15" s="6" customFormat="1" ht="26.25" hidden="1" x14ac:dyDescent="0.4">
      <c r="A89" s="33"/>
      <c r="B89" s="22"/>
      <c r="C89" s="63"/>
      <c r="D89" s="63"/>
      <c r="E89" s="101"/>
      <c r="F89" s="101"/>
      <c r="G89" s="101"/>
      <c r="H89" s="101">
        <v>225157.4</v>
      </c>
      <c r="I89" s="101"/>
      <c r="J89" s="63"/>
      <c r="K89" s="63"/>
      <c r="L89" s="63"/>
      <c r="M89" s="117"/>
      <c r="N89" s="202">
        <f t="shared" ref="N89:N99" si="45">M89-J89</f>
        <v>0</v>
      </c>
      <c r="O89" s="199"/>
    </row>
    <row r="90" spans="1:15" s="6" customFormat="1" ht="39" hidden="1" customHeight="1" x14ac:dyDescent="0.4">
      <c r="A90" s="33"/>
      <c r="B90" s="22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117"/>
      <c r="N90" s="202">
        <f t="shared" si="45"/>
        <v>0</v>
      </c>
      <c r="O90" s="199"/>
    </row>
    <row r="91" spans="1:15" s="6" customFormat="1" ht="26.25" x14ac:dyDescent="0.4">
      <c r="A91" s="33"/>
      <c r="B91" s="22" t="s">
        <v>123</v>
      </c>
      <c r="C91" s="63">
        <v>267360.2</v>
      </c>
      <c r="D91" s="63" t="e">
        <v>#REF!</v>
      </c>
      <c r="E91" s="63">
        <f>E92+E93+E94</f>
        <v>216547.20000000001</v>
      </c>
      <c r="F91" s="63">
        <f t="shared" ref="F91:G91" si="46">F92+F93+F94</f>
        <v>217678.1</v>
      </c>
      <c r="G91" s="63">
        <f t="shared" si="46"/>
        <v>217678.1</v>
      </c>
      <c r="H91" s="63">
        <f>H92+H93+H94</f>
        <v>225157.4</v>
      </c>
      <c r="I91" s="63">
        <f>H91-E91</f>
        <v>8610.1999999999825</v>
      </c>
      <c r="J91" s="63">
        <f t="shared" ref="J91:L91" si="47">J92+J93+J94</f>
        <v>216547.20000000001</v>
      </c>
      <c r="K91" s="63">
        <f t="shared" si="47"/>
        <v>206125.7</v>
      </c>
      <c r="L91" s="63">
        <f t="shared" si="47"/>
        <v>11183.299999999988</v>
      </c>
      <c r="M91" s="63">
        <f>M92+M93+M94</f>
        <v>225157.4</v>
      </c>
      <c r="N91" s="202">
        <f>M91-J91</f>
        <v>8610.1999999999825</v>
      </c>
      <c r="O91" s="199"/>
    </row>
    <row r="92" spans="1:15" s="6" customFormat="1" ht="26.25" x14ac:dyDescent="0.4">
      <c r="A92" s="33"/>
      <c r="B92" s="22" t="s">
        <v>20</v>
      </c>
      <c r="C92" s="63">
        <v>220949</v>
      </c>
      <c r="D92" s="63" t="e">
        <v>#REF!</v>
      </c>
      <c r="E92" s="63">
        <f>E69</f>
        <v>216547.20000000001</v>
      </c>
      <c r="F92" s="63">
        <v>217678.1</v>
      </c>
      <c r="G92" s="63">
        <v>217678.1</v>
      </c>
      <c r="H92" s="63">
        <f>H70+H71+H72+H73+H75+H77+H79+H81+H83+H85+H87</f>
        <v>217655.1</v>
      </c>
      <c r="I92" s="63">
        <f t="shared" ref="I92:I94" si="48">H92-E92</f>
        <v>1107.8999999999942</v>
      </c>
      <c r="J92" s="63">
        <f t="shared" ref="J92:L92" si="49">J70+J71+J72+J73+J75+J77+J79+J81+J83+J85+J87</f>
        <v>216547.20000000001</v>
      </c>
      <c r="K92" s="63">
        <f t="shared" si="49"/>
        <v>206122.7</v>
      </c>
      <c r="L92" s="63">
        <f t="shared" si="49"/>
        <v>11179.299999999988</v>
      </c>
      <c r="M92" s="63">
        <f>M70+M71+M72+M73+M75+M77+M79+M81+M83+M85+M87</f>
        <v>217655.1</v>
      </c>
      <c r="N92" s="202">
        <f t="shared" ref="N92:N94" si="50">M92-J92</f>
        <v>1107.8999999999942</v>
      </c>
      <c r="O92" s="199"/>
    </row>
    <row r="93" spans="1:15" s="6" customFormat="1" ht="26.25" x14ac:dyDescent="0.4">
      <c r="A93" s="33"/>
      <c r="B93" s="22" t="s">
        <v>21</v>
      </c>
      <c r="C93" s="63">
        <v>43783.7</v>
      </c>
      <c r="D93" s="63" t="e">
        <v>#REF!</v>
      </c>
      <c r="E93" s="63">
        <v>0</v>
      </c>
      <c r="F93" s="63">
        <v>0</v>
      </c>
      <c r="G93" s="63">
        <v>0</v>
      </c>
      <c r="H93" s="63">
        <f>H76+H78+H80+H82+H84+H86+H88</f>
        <v>7502.3000000000011</v>
      </c>
      <c r="I93" s="63">
        <f t="shared" si="48"/>
        <v>7502.3000000000011</v>
      </c>
      <c r="J93" s="63">
        <f t="shared" ref="J93:M93" si="51">J76+J78+J80+J82+J84+J86+J88</f>
        <v>0</v>
      </c>
      <c r="K93" s="63">
        <f t="shared" si="51"/>
        <v>0</v>
      </c>
      <c r="L93" s="63">
        <f t="shared" si="51"/>
        <v>0</v>
      </c>
      <c r="M93" s="63">
        <f t="shared" si="51"/>
        <v>7502.3000000000011</v>
      </c>
      <c r="N93" s="202">
        <f t="shared" si="50"/>
        <v>7502.3000000000011</v>
      </c>
      <c r="O93" s="199"/>
    </row>
    <row r="94" spans="1:15" s="6" customFormat="1" ht="26.25" x14ac:dyDescent="0.4">
      <c r="A94" s="33"/>
      <c r="B94" s="22" t="s">
        <v>25</v>
      </c>
      <c r="C94" s="63">
        <v>2627.5</v>
      </c>
      <c r="D94" s="63" t="e">
        <v>#REF!</v>
      </c>
      <c r="E94" s="63">
        <v>0</v>
      </c>
      <c r="F94" s="63">
        <v>0</v>
      </c>
      <c r="G94" s="63">
        <v>0</v>
      </c>
      <c r="H94" s="63">
        <v>0</v>
      </c>
      <c r="I94" s="63">
        <f t="shared" si="48"/>
        <v>0</v>
      </c>
      <c r="J94" s="63">
        <v>0</v>
      </c>
      <c r="K94" s="63">
        <v>3</v>
      </c>
      <c r="L94" s="63">
        <v>4</v>
      </c>
      <c r="M94" s="63">
        <v>0</v>
      </c>
      <c r="N94" s="202">
        <f t="shared" si="50"/>
        <v>0</v>
      </c>
      <c r="O94" s="199"/>
    </row>
    <row r="95" spans="1:15" s="6" customFormat="1" ht="26.25" x14ac:dyDescent="0.4">
      <c r="A95" s="33"/>
      <c r="B95" s="22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117"/>
      <c r="N95" s="202"/>
      <c r="O95" s="199"/>
    </row>
    <row r="96" spans="1:15" s="27" customFormat="1" ht="41.25" customHeight="1" x14ac:dyDescent="0.4">
      <c r="A96" s="34"/>
      <c r="B96" s="55" t="s">
        <v>24</v>
      </c>
      <c r="C96" s="50">
        <v>267360.2</v>
      </c>
      <c r="D96" s="50" t="e">
        <f>#REF!-C96</f>
        <v>#REF!</v>
      </c>
      <c r="E96" s="123">
        <f>E97+E98+E99</f>
        <v>263169.40000000002</v>
      </c>
      <c r="F96" s="123">
        <f t="shared" ref="F96:J96" si="52">F97+F98+F99</f>
        <v>252722.10000000003</v>
      </c>
      <c r="G96" s="123">
        <f t="shared" si="52"/>
        <v>228786.7</v>
      </c>
      <c r="H96" s="123">
        <f>H97+H98+H99</f>
        <v>263169.40000000002</v>
      </c>
      <c r="I96" s="123">
        <f>H96-E96</f>
        <v>0</v>
      </c>
      <c r="J96" s="123">
        <f t="shared" si="52"/>
        <v>254571.7</v>
      </c>
      <c r="K96" s="123">
        <f t="shared" ref="K96:M96" si="53">K97+K98+K99</f>
        <v>242862.80000000002</v>
      </c>
      <c r="L96" s="123">
        <f t="shared" si="53"/>
        <v>12463.699999999984</v>
      </c>
      <c r="M96" s="123">
        <f t="shared" si="53"/>
        <v>254571.69999999998</v>
      </c>
      <c r="N96" s="202">
        <f t="shared" si="45"/>
        <v>0</v>
      </c>
      <c r="O96" s="199"/>
    </row>
    <row r="97" spans="1:15" s="6" customFormat="1" ht="26.25" x14ac:dyDescent="0.4">
      <c r="A97" s="33"/>
      <c r="B97" s="22" t="s">
        <v>20</v>
      </c>
      <c r="C97" s="50">
        <v>220949</v>
      </c>
      <c r="D97" s="62" t="e">
        <f>#REF!-C97</f>
        <v>#REF!</v>
      </c>
      <c r="E97" s="50">
        <f>E92+E61</f>
        <v>245046.90000000002</v>
      </c>
      <c r="F97" s="50">
        <f t="shared" ref="F97:M97" si="54">F92+F61</f>
        <v>241358.80000000002</v>
      </c>
      <c r="G97" s="50">
        <f t="shared" si="54"/>
        <v>222027.5</v>
      </c>
      <c r="H97" s="50">
        <f t="shared" si="54"/>
        <v>245046.9</v>
      </c>
      <c r="I97" s="123">
        <f t="shared" ref="I97:I99" si="55">H97-E97</f>
        <v>0</v>
      </c>
      <c r="J97" s="50">
        <f t="shared" si="54"/>
        <v>244484.90000000002</v>
      </c>
      <c r="K97" s="50">
        <f t="shared" si="54"/>
        <v>231499.5</v>
      </c>
      <c r="L97" s="50">
        <f t="shared" si="54"/>
        <v>13740.199999999986</v>
      </c>
      <c r="M97" s="50">
        <f t="shared" si="54"/>
        <v>244484.9</v>
      </c>
      <c r="N97" s="202">
        <f t="shared" si="45"/>
        <v>0</v>
      </c>
      <c r="O97" s="199"/>
    </row>
    <row r="98" spans="1:15" s="6" customFormat="1" ht="26.25" x14ac:dyDescent="0.4">
      <c r="A98" s="33"/>
      <c r="B98" s="22" t="s">
        <v>21</v>
      </c>
      <c r="C98" s="50">
        <v>43783.7</v>
      </c>
      <c r="D98" s="62" t="e">
        <f>#REF!-C98</f>
        <v>#REF!</v>
      </c>
      <c r="E98" s="50">
        <f>E62+E93</f>
        <v>11148.699999999999</v>
      </c>
      <c r="F98" s="50">
        <f t="shared" ref="F98:M98" si="56">F62+F93</f>
        <v>8310.1999999999989</v>
      </c>
      <c r="G98" s="50">
        <f t="shared" si="56"/>
        <v>2838.5</v>
      </c>
      <c r="H98" s="50">
        <f t="shared" si="56"/>
        <v>11148.7</v>
      </c>
      <c r="I98" s="123">
        <f t="shared" si="55"/>
        <v>0</v>
      </c>
      <c r="J98" s="50">
        <f t="shared" si="56"/>
        <v>10086.799999999999</v>
      </c>
      <c r="K98" s="50">
        <f t="shared" si="56"/>
        <v>8310.2000000000007</v>
      </c>
      <c r="L98" s="50">
        <f t="shared" si="56"/>
        <v>1776.599999999999</v>
      </c>
      <c r="M98" s="50">
        <f t="shared" si="56"/>
        <v>10086.800000000001</v>
      </c>
      <c r="N98" s="202">
        <f t="shared" si="45"/>
        <v>0</v>
      </c>
      <c r="O98" s="199"/>
    </row>
    <row r="99" spans="1:15" s="6" customFormat="1" ht="26.25" x14ac:dyDescent="0.4">
      <c r="A99" s="33"/>
      <c r="B99" s="22" t="s">
        <v>25</v>
      </c>
      <c r="C99" s="50">
        <v>2627.5</v>
      </c>
      <c r="D99" s="62" t="e">
        <f>#REF!-C99</f>
        <v>#REF!</v>
      </c>
      <c r="E99" s="50">
        <f>E63</f>
        <v>6973.8</v>
      </c>
      <c r="F99" s="50">
        <f t="shared" ref="F99:M99" si="57">F63</f>
        <v>3053.1</v>
      </c>
      <c r="G99" s="50">
        <f t="shared" si="57"/>
        <v>3920.7000000000003</v>
      </c>
      <c r="H99" s="50">
        <f t="shared" si="57"/>
        <v>6973.8</v>
      </c>
      <c r="I99" s="123">
        <f t="shared" si="55"/>
        <v>0</v>
      </c>
      <c r="J99" s="50">
        <f t="shared" si="57"/>
        <v>0</v>
      </c>
      <c r="K99" s="50">
        <f t="shared" si="57"/>
        <v>3053.1</v>
      </c>
      <c r="L99" s="50">
        <f t="shared" si="57"/>
        <v>-3053.1</v>
      </c>
      <c r="M99" s="50">
        <f t="shared" si="57"/>
        <v>0</v>
      </c>
      <c r="N99" s="202">
        <f t="shared" si="45"/>
        <v>0</v>
      </c>
      <c r="O99" s="199"/>
    </row>
  </sheetData>
  <mergeCells count="54">
    <mergeCell ref="A67:O67"/>
    <mergeCell ref="A68:O68"/>
    <mergeCell ref="A66:O66"/>
    <mergeCell ref="A18:A19"/>
    <mergeCell ref="B18:B19"/>
    <mergeCell ref="A20:A21"/>
    <mergeCell ref="B20:B21"/>
    <mergeCell ref="A22:A24"/>
    <mergeCell ref="B22:B24"/>
    <mergeCell ref="A25:A26"/>
    <mergeCell ref="B25:B26"/>
    <mergeCell ref="B27:B28"/>
    <mergeCell ref="A29:A30"/>
    <mergeCell ref="B29:B30"/>
    <mergeCell ref="A31:A32"/>
    <mergeCell ref="B31:B32"/>
    <mergeCell ref="A3:L3"/>
    <mergeCell ref="A8:L8"/>
    <mergeCell ref="A9:L9"/>
    <mergeCell ref="A10:A12"/>
    <mergeCell ref="B10:B12"/>
    <mergeCell ref="A16:A17"/>
    <mergeCell ref="B16:B17"/>
    <mergeCell ref="E4:I5"/>
    <mergeCell ref="J4:N5"/>
    <mergeCell ref="A4:A6"/>
    <mergeCell ref="B4:B6"/>
    <mergeCell ref="A7:N7"/>
    <mergeCell ref="A51:A53"/>
    <mergeCell ref="B51:B53"/>
    <mergeCell ref="A56:A58"/>
    <mergeCell ref="B57:B58"/>
    <mergeCell ref="A59:A60"/>
    <mergeCell ref="B38:B39"/>
    <mergeCell ref="A43:A45"/>
    <mergeCell ref="B43:B45"/>
    <mergeCell ref="A47:A49"/>
    <mergeCell ref="B47:B49"/>
    <mergeCell ref="A27:A28"/>
    <mergeCell ref="B85:B86"/>
    <mergeCell ref="B87:B88"/>
    <mergeCell ref="A75:A76"/>
    <mergeCell ref="A77:A78"/>
    <mergeCell ref="A79:A80"/>
    <mergeCell ref="A81:A82"/>
    <mergeCell ref="A83:A84"/>
    <mergeCell ref="A85:A86"/>
    <mergeCell ref="A87:A88"/>
    <mergeCell ref="B75:B76"/>
    <mergeCell ref="B77:B78"/>
    <mergeCell ref="B79:B80"/>
    <mergeCell ref="B81:B82"/>
    <mergeCell ref="B83:B84"/>
    <mergeCell ref="A38:A39"/>
  </mergeCells>
  <phoneticPr fontId="19" type="noConversion"/>
  <pageMargins left="0.39370078740157483" right="0.35433070866141736" top="0.35433070866141736" bottom="0.35433070866141736" header="0.11811023622047245" footer="0.15748031496062992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Пр.3 к № -П-АДМ </vt:lpstr>
      <vt:lpstr>Пр. 2 к № -П-АДМ от____   (2)</vt:lpstr>
      <vt:lpstr>Пр. 1 к № -П-АДМ от____  </vt:lpstr>
      <vt:lpstr>Приложение к  пояс  2023 </vt:lpstr>
      <vt:lpstr>пояснительная 2024-2025гг</vt:lpstr>
      <vt:lpstr>'Приложение к  пояс  2023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2023-09-27T06:04:01Z</dcterms:modified>
</cp:coreProperties>
</file>