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50" yWindow="-75" windowWidth="2100" windowHeight="1185" activeTab="1"/>
  </bookViews>
  <sheets>
    <sheet name="прил. 1 к № -П-АДМ от 20.02.23" sheetId="2" r:id="rId1"/>
    <sheet name="Прил. 2 к № -П-АДМ от 20.02.23" sheetId="3" r:id="rId2"/>
  </sheets>
  <externalReferences>
    <externalReference r:id="rId3"/>
  </externalReferences>
  <calcPr calcId="145621" refMode="R1C1"/>
</workbook>
</file>

<file path=xl/calcChain.xml><?xml version="1.0" encoding="utf-8"?>
<calcChain xmlns="http://schemas.openxmlformats.org/spreadsheetml/2006/main">
  <c r="J143" i="2" l="1"/>
  <c r="I148" i="2" s="1"/>
  <c r="I205" i="2" s="1"/>
  <c r="F127" i="2"/>
  <c r="L13" i="3"/>
  <c r="L12" i="3"/>
  <c r="K15" i="3"/>
  <c r="K14" i="3"/>
  <c r="J23" i="3"/>
  <c r="F23" i="3" s="1"/>
  <c r="J22" i="3"/>
  <c r="F22" i="3" s="1"/>
  <c r="J21" i="3"/>
  <c r="F21" i="3" s="1"/>
  <c r="J20" i="3"/>
  <c r="F20" i="3" s="1"/>
  <c r="J13" i="3"/>
  <c r="J12" i="3"/>
  <c r="F175" i="2"/>
  <c r="F225" i="2" s="1"/>
  <c r="F174" i="2"/>
  <c r="F216" i="2" s="1"/>
  <c r="F173" i="2"/>
  <c r="F207" i="2" s="1"/>
  <c r="F172" i="2"/>
  <c r="F171" i="2"/>
  <c r="H204" i="2"/>
  <c r="F150" i="2"/>
  <c r="F223" i="2" s="1"/>
  <c r="F149" i="2"/>
  <c r="F214" i="2" s="1"/>
  <c r="F205" i="2"/>
  <c r="F147" i="2"/>
  <c r="F146" i="2"/>
  <c r="H150" i="2"/>
  <c r="H223" i="2" s="1"/>
  <c r="J150" i="2"/>
  <c r="I223" i="2" s="1"/>
  <c r="H149" i="2"/>
  <c r="H214" i="2" s="1"/>
  <c r="I149" i="2"/>
  <c r="I214" i="2" s="1"/>
  <c r="H131" i="2"/>
  <c r="J131" i="2"/>
  <c r="I222" i="2" s="1"/>
  <c r="F131" i="2"/>
  <c r="F130" i="2"/>
  <c r="F213" i="2" s="1"/>
  <c r="G120" i="2"/>
  <c r="F129" i="2"/>
  <c r="F204" i="2" s="1"/>
  <c r="F128" i="2"/>
  <c r="I93" i="2"/>
  <c r="I203" i="2" s="1"/>
  <c r="F95" i="2"/>
  <c r="F221" i="2" s="1"/>
  <c r="F94" i="2"/>
  <c r="F212" i="2" s="1"/>
  <c r="F93" i="2"/>
  <c r="F203" i="2" s="1"/>
  <c r="F92" i="2"/>
  <c r="F91" i="2"/>
  <c r="H95" i="2"/>
  <c r="H221" i="2" s="1"/>
  <c r="J95" i="2"/>
  <c r="I221" i="2" s="1"/>
  <c r="I94" i="2"/>
  <c r="I212" i="2" s="1"/>
  <c r="I91" i="2"/>
  <c r="H202" i="2"/>
  <c r="H63" i="2"/>
  <c r="G63" i="2" s="1"/>
  <c r="J63" i="2"/>
  <c r="I211" i="2" s="1"/>
  <c r="F64" i="2"/>
  <c r="F63" i="2"/>
  <c r="F220" i="2" s="1"/>
  <c r="F62" i="2"/>
  <c r="F202" i="2" s="1"/>
  <c r="F61" i="2"/>
  <c r="F60" i="2"/>
  <c r="G158" i="2"/>
  <c r="H148" i="2"/>
  <c r="H205" i="2" s="1"/>
  <c r="I129" i="2"/>
  <c r="I204" i="2" s="1"/>
  <c r="I62" i="2"/>
  <c r="I202" i="2" s="1"/>
  <c r="G202" i="2" l="1"/>
  <c r="F211" i="2"/>
  <c r="H211" i="2"/>
  <c r="G150" i="2"/>
  <c r="F222" i="2"/>
  <c r="G205" i="2"/>
  <c r="G59" i="2" l="1"/>
  <c r="G58" i="2"/>
  <c r="G57" i="2"/>
  <c r="G56" i="2"/>
  <c r="G55" i="2"/>
  <c r="I175" i="2"/>
  <c r="H175" i="2"/>
  <c r="H225" i="2" s="1"/>
  <c r="L43" i="3"/>
  <c r="L42" i="3"/>
  <c r="L37" i="3"/>
  <c r="L36" i="3"/>
  <c r="L35" i="3"/>
  <c r="L34" i="3"/>
  <c r="L33" i="3"/>
  <c r="L32" i="3"/>
  <c r="L31" i="3"/>
  <c r="L30" i="3"/>
  <c r="L29" i="3"/>
  <c r="L28" i="3"/>
  <c r="L27" i="3"/>
  <c r="L25" i="3"/>
  <c r="L19" i="3"/>
  <c r="L18" i="3"/>
  <c r="L15" i="3"/>
  <c r="L14" i="3"/>
  <c r="L47" i="3" l="1"/>
  <c r="G175" i="2"/>
  <c r="I225" i="2"/>
  <c r="L38" i="3"/>
  <c r="L40" i="3"/>
  <c r="L39" i="3"/>
  <c r="I224" i="2" l="1"/>
  <c r="G217" i="2"/>
  <c r="G214" i="2"/>
  <c r="N212" i="2"/>
  <c r="G126" i="2"/>
  <c r="G125" i="2"/>
  <c r="G124" i="2"/>
  <c r="G122" i="2"/>
  <c r="G85" i="2"/>
  <c r="G84" i="2"/>
  <c r="G83" i="2"/>
  <c r="G81" i="2"/>
  <c r="I128" i="2"/>
  <c r="G170" i="2"/>
  <c r="G95" i="2"/>
  <c r="G131" i="2"/>
  <c r="G145" i="2"/>
  <c r="G139" i="2"/>
  <c r="G121" i="2"/>
  <c r="G116" i="2"/>
  <c r="G111" i="2"/>
  <c r="G106" i="2"/>
  <c r="G101" i="2"/>
  <c r="G90" i="2"/>
  <c r="G80" i="2"/>
  <c r="G75" i="2"/>
  <c r="G70" i="2"/>
  <c r="G54" i="2"/>
  <c r="G49" i="2"/>
  <c r="G44" i="2"/>
  <c r="G39" i="2"/>
  <c r="G34" i="2"/>
  <c r="G29" i="2"/>
  <c r="G24" i="2"/>
  <c r="G18" i="2"/>
  <c r="H14" i="3"/>
  <c r="H12" i="3"/>
  <c r="J77" i="2"/>
  <c r="I92" i="2" s="1"/>
  <c r="J155" i="2"/>
  <c r="I196" i="2" s="1"/>
  <c r="M47" i="3"/>
  <c r="F46" i="3"/>
  <c r="F45" i="3"/>
  <c r="F44" i="3"/>
  <c r="K43" i="3"/>
  <c r="J43" i="3"/>
  <c r="H43" i="3"/>
  <c r="G43" i="3"/>
  <c r="F43" i="3" s="1"/>
  <c r="K42" i="3"/>
  <c r="J42" i="3"/>
  <c r="H42" i="3"/>
  <c r="G42" i="3"/>
  <c r="K37" i="3"/>
  <c r="J37" i="3"/>
  <c r="H37" i="3"/>
  <c r="G37" i="3"/>
  <c r="K36" i="3"/>
  <c r="J36" i="3"/>
  <c r="H36" i="3"/>
  <c r="G36" i="3"/>
  <c r="K35" i="3"/>
  <c r="J35" i="3"/>
  <c r="H35" i="3"/>
  <c r="G35" i="3"/>
  <c r="K34" i="3"/>
  <c r="J34" i="3"/>
  <c r="H34" i="3"/>
  <c r="G34" i="3"/>
  <c r="K33" i="3"/>
  <c r="J33" i="3"/>
  <c r="H33" i="3"/>
  <c r="G33" i="3"/>
  <c r="K32" i="3"/>
  <c r="J32" i="3"/>
  <c r="H32" i="3"/>
  <c r="G32" i="3"/>
  <c r="K31" i="3"/>
  <c r="J31" i="3"/>
  <c r="H31" i="3"/>
  <c r="G31" i="3"/>
  <c r="K30" i="3"/>
  <c r="J30" i="3"/>
  <c r="H30" i="3"/>
  <c r="G30" i="3"/>
  <c r="K29" i="3"/>
  <c r="J29" i="3"/>
  <c r="H29" i="3"/>
  <c r="G29" i="3"/>
  <c r="K28" i="3"/>
  <c r="J28" i="3"/>
  <c r="H28" i="3"/>
  <c r="G28" i="3"/>
  <c r="K27" i="3"/>
  <c r="H27" i="3"/>
  <c r="G27" i="3"/>
  <c r="H26" i="3"/>
  <c r="G26" i="3"/>
  <c r="K25" i="3"/>
  <c r="J25" i="3"/>
  <c r="H25" i="3"/>
  <c r="G25" i="3"/>
  <c r="H24" i="3"/>
  <c r="G24" i="3"/>
  <c r="K19" i="3"/>
  <c r="J19" i="3"/>
  <c r="H19" i="3"/>
  <c r="K18" i="3"/>
  <c r="J18" i="3"/>
  <c r="H18" i="3"/>
  <c r="G18" i="3"/>
  <c r="F17" i="3"/>
  <c r="H16" i="3"/>
  <c r="G16" i="3"/>
  <c r="J15" i="3"/>
  <c r="H15" i="3"/>
  <c r="G15" i="3"/>
  <c r="J14" i="3"/>
  <c r="G14" i="3"/>
  <c r="G12" i="3"/>
  <c r="J47" i="3" l="1"/>
  <c r="H47" i="3"/>
  <c r="J39" i="3"/>
  <c r="H39" i="3"/>
  <c r="K39" i="3"/>
  <c r="K47" i="3"/>
  <c r="J40" i="3"/>
  <c r="H40" i="3"/>
  <c r="F26" i="3"/>
  <c r="F19" i="3"/>
  <c r="K40" i="3"/>
  <c r="F16" i="3"/>
  <c r="F24" i="3"/>
  <c r="G40" i="3"/>
  <c r="F30" i="3"/>
  <c r="F36" i="3"/>
  <c r="F14" i="3"/>
  <c r="F37" i="3"/>
  <c r="F18" i="3"/>
  <c r="F32" i="3"/>
  <c r="F27" i="3"/>
  <c r="F33" i="3"/>
  <c r="F25" i="3"/>
  <c r="F34" i="3"/>
  <c r="F35" i="3"/>
  <c r="F28" i="3"/>
  <c r="F29" i="3"/>
  <c r="F31" i="3"/>
  <c r="F42" i="3"/>
  <c r="F47" i="3" s="1"/>
  <c r="G47" i="3"/>
  <c r="G211" i="2"/>
  <c r="F12" i="3"/>
  <c r="J38" i="3"/>
  <c r="H38" i="3"/>
  <c r="K38" i="3"/>
  <c r="F15" i="3"/>
  <c r="G39" i="3"/>
  <c r="G38" i="3"/>
  <c r="F13" i="3"/>
  <c r="F39" i="3" l="1"/>
  <c r="F40" i="3"/>
  <c r="M38" i="3"/>
  <c r="F38" i="3" l="1"/>
  <c r="I192" i="2"/>
  <c r="G166" i="2"/>
  <c r="I167" i="2"/>
  <c r="I199" i="2" s="1"/>
  <c r="G199" i="2" s="1"/>
  <c r="F191" i="2"/>
  <c r="J26" i="2"/>
  <c r="I130" i="2"/>
  <c r="G130" i="2" s="1"/>
  <c r="H213" i="2" s="1"/>
  <c r="G213" i="2" s="1"/>
  <c r="I127" i="2"/>
  <c r="I174" i="2"/>
  <c r="I216" i="2" s="1"/>
  <c r="I173" i="2"/>
  <c r="I207" i="2" s="1"/>
  <c r="I206" i="2" s="1"/>
  <c r="H94" i="2"/>
  <c r="H212" i="2" s="1"/>
  <c r="H93" i="2"/>
  <c r="H203" i="2" s="1"/>
  <c r="H92" i="2"/>
  <c r="H91" i="2"/>
  <c r="H129" i="2" s="1"/>
  <c r="I146" i="2"/>
  <c r="I64" i="2"/>
  <c r="I220" i="2" s="1"/>
  <c r="H62" i="2"/>
  <c r="G62" i="2" s="1"/>
  <c r="H61" i="2"/>
  <c r="H64" i="2"/>
  <c r="H220" i="2" s="1"/>
  <c r="H60" i="2"/>
  <c r="G53" i="2"/>
  <c r="J36" i="2"/>
  <c r="O36" i="2" s="1"/>
  <c r="G43" i="2"/>
  <c r="G42" i="2"/>
  <c r="G41" i="2"/>
  <c r="G40" i="2"/>
  <c r="I197" i="2"/>
  <c r="H197" i="2"/>
  <c r="F197" i="2"/>
  <c r="G198" i="2"/>
  <c r="O79" i="2"/>
  <c r="O15" i="2"/>
  <c r="P15" i="2"/>
  <c r="G38" i="2"/>
  <c r="G37" i="2"/>
  <c r="G35" i="2"/>
  <c r="G48" i="2"/>
  <c r="G47" i="2"/>
  <c r="G46" i="2"/>
  <c r="G45" i="2"/>
  <c r="G33" i="2"/>
  <c r="G32" i="2"/>
  <c r="G31" i="2"/>
  <c r="G30" i="2"/>
  <c r="I153" i="2"/>
  <c r="I154" i="2"/>
  <c r="N183" i="2"/>
  <c r="G167" i="2" l="1"/>
  <c r="N216" i="2"/>
  <c r="I215" i="2"/>
  <c r="G212" i="2"/>
  <c r="H209" i="2"/>
  <c r="H127" i="2"/>
  <c r="H147" i="2" s="1"/>
  <c r="G147" i="2" s="1"/>
  <c r="H128" i="2"/>
  <c r="I195" i="2"/>
  <c r="N154" i="2"/>
  <c r="G94" i="2"/>
  <c r="I191" i="2"/>
  <c r="N192" i="2" s="1"/>
  <c r="G93" i="2"/>
  <c r="I172" i="2"/>
  <c r="O21" i="2"/>
  <c r="G36" i="2"/>
  <c r="G129" i="2"/>
  <c r="G91" i="2"/>
  <c r="I61" i="2"/>
  <c r="G92" i="2"/>
  <c r="P25" i="2"/>
  <c r="P27" i="2" s="1"/>
  <c r="H191" i="2"/>
  <c r="F178" i="2"/>
  <c r="H146" i="2" l="1"/>
  <c r="G146" i="2" s="1"/>
  <c r="G215" i="2"/>
  <c r="N215" i="2"/>
  <c r="I209" i="2"/>
  <c r="G209" i="2" s="1"/>
  <c r="G127" i="2"/>
  <c r="H174" i="2"/>
  <c r="G148" i="2"/>
  <c r="G149" i="2"/>
  <c r="G128" i="2"/>
  <c r="H172" i="2"/>
  <c r="G172" i="2" s="1"/>
  <c r="H173" i="2"/>
  <c r="H171" i="2"/>
  <c r="N191" i="2"/>
  <c r="F193" i="2"/>
  <c r="F184" i="2"/>
  <c r="F196" i="2"/>
  <c r="G226" i="2"/>
  <c r="G225" i="2"/>
  <c r="H222" i="2"/>
  <c r="G222" i="2" s="1"/>
  <c r="N221" i="2"/>
  <c r="G208" i="2"/>
  <c r="H192" i="2"/>
  <c r="H179" i="2"/>
  <c r="I179" i="2"/>
  <c r="I180" i="2"/>
  <c r="G196" i="2"/>
  <c r="I193" i="2"/>
  <c r="F194" i="2"/>
  <c r="F192" i="2"/>
  <c r="G197" i="2"/>
  <c r="H194" i="2"/>
  <c r="H193" i="2"/>
  <c r="G155" i="2"/>
  <c r="I160" i="2"/>
  <c r="I186" i="2" s="1"/>
  <c r="I181" i="2"/>
  <c r="H181" i="2"/>
  <c r="G223" i="2" s="1"/>
  <c r="F183" i="2"/>
  <c r="G188" i="2"/>
  <c r="F180" i="2"/>
  <c r="G119" i="2"/>
  <c r="G118" i="2"/>
  <c r="G117" i="2"/>
  <c r="G173" i="2" l="1"/>
  <c r="H207" i="2"/>
  <c r="G207" i="2" s="1"/>
  <c r="G174" i="2"/>
  <c r="H216" i="2"/>
  <c r="G216" i="2" s="1"/>
  <c r="H189" i="2"/>
  <c r="I200" i="2"/>
  <c r="N207" i="2"/>
  <c r="I189" i="2"/>
  <c r="G186" i="2"/>
  <c r="G203" i="2"/>
  <c r="G221" i="2"/>
  <c r="N224" i="2"/>
  <c r="H200" i="2"/>
  <c r="G154" i="2"/>
  <c r="H218" i="2"/>
  <c r="N225" i="2"/>
  <c r="G220" i="2"/>
  <c r="N203" i="2"/>
  <c r="G204" i="2"/>
  <c r="N206" i="2"/>
  <c r="G206" i="2"/>
  <c r="N196" i="2"/>
  <c r="G191" i="2"/>
  <c r="G193" i="2"/>
  <c r="G192" i="2"/>
  <c r="G194" i="2"/>
  <c r="O189" i="2" l="1"/>
  <c r="I218" i="2"/>
  <c r="G218" i="2" s="1"/>
  <c r="O191" i="2"/>
  <c r="N195" i="2"/>
  <c r="G200" i="2"/>
  <c r="G224" i="2"/>
  <c r="G195" i="2"/>
  <c r="G189" i="2" l="1"/>
  <c r="F179" i="2"/>
  <c r="F181" i="2"/>
  <c r="G157" i="2"/>
  <c r="G144" i="2"/>
  <c r="G138" i="2"/>
  <c r="P189" i="2" l="1"/>
  <c r="G115" i="2"/>
  <c r="G110" i="2"/>
  <c r="G105" i="2"/>
  <c r="G100" i="2"/>
  <c r="G107" i="2"/>
  <c r="G108" i="2"/>
  <c r="G109" i="2"/>
  <c r="G89" i="2"/>
  <c r="G74" i="2"/>
  <c r="G79" i="2"/>
  <c r="G76" i="2"/>
  <c r="G69" i="2"/>
  <c r="G28" i="2"/>
  <c r="G19" i="2"/>
  <c r="I161" i="2"/>
  <c r="I187" i="2" s="1"/>
  <c r="G184" i="2"/>
  <c r="G162" i="2"/>
  <c r="J25" i="2"/>
  <c r="G64" i="2" l="1"/>
  <c r="G187" i="2"/>
  <c r="I185" i="2"/>
  <c r="G161" i="2"/>
  <c r="I159" i="2"/>
  <c r="J20" i="2"/>
  <c r="G160" i="2"/>
  <c r="G156" i="2"/>
  <c r="G153" i="2"/>
  <c r="I178" i="2" l="1"/>
  <c r="I60" i="2"/>
  <c r="G185" i="2"/>
  <c r="I182" i="2"/>
  <c r="N159" i="2"/>
  <c r="I171" i="2"/>
  <c r="G171" i="2" s="1"/>
  <c r="G159" i="2"/>
  <c r="G112" i="2"/>
  <c r="G113" i="2"/>
  <c r="G114" i="2"/>
  <c r="G182" i="2" l="1"/>
  <c r="N182" i="2"/>
  <c r="N176" i="2"/>
  <c r="I176" i="2"/>
  <c r="I227" i="2" s="1"/>
  <c r="O159" i="2"/>
  <c r="G183" i="2"/>
  <c r="G104" i="2" l="1"/>
  <c r="G103" i="2"/>
  <c r="G102" i="2"/>
  <c r="N179" i="2" l="1"/>
  <c r="G168" i="2" l="1"/>
  <c r="N168" i="2"/>
  <c r="G169" i="2"/>
  <c r="N169" i="2"/>
  <c r="H178" i="2"/>
  <c r="G143" i="2"/>
  <c r="G142" i="2"/>
  <c r="G141" i="2"/>
  <c r="H180" i="2"/>
  <c r="G177" i="2"/>
  <c r="G165" i="2"/>
  <c r="G164" i="2"/>
  <c r="G163" i="2"/>
  <c r="G137" i="2"/>
  <c r="G136" i="2"/>
  <c r="G135" i="2"/>
  <c r="G99" i="2"/>
  <c r="G98" i="2"/>
  <c r="G97" i="2"/>
  <c r="G88" i="2"/>
  <c r="G86" i="2"/>
  <c r="G78" i="2"/>
  <c r="G77" i="2"/>
  <c r="G73" i="2"/>
  <c r="G72" i="2"/>
  <c r="G71" i="2"/>
  <c r="G68" i="2"/>
  <c r="G67" i="2"/>
  <c r="G66" i="2"/>
  <c r="G52" i="2"/>
  <c r="G51" i="2"/>
  <c r="G50" i="2"/>
  <c r="G27" i="2"/>
  <c r="G26" i="2"/>
  <c r="G25" i="2"/>
  <c r="G22" i="2"/>
  <c r="G21" i="2"/>
  <c r="G20" i="2"/>
  <c r="G17" i="2"/>
  <c r="G16" i="2"/>
  <c r="G15" i="2"/>
  <c r="H176" i="2" l="1"/>
  <c r="G60" i="2"/>
  <c r="G61" i="2"/>
  <c r="N119" i="2"/>
  <c r="N162" i="2" s="1"/>
  <c r="P47" i="2"/>
  <c r="N166" i="2"/>
  <c r="G180" i="2"/>
  <c r="G179" i="2"/>
  <c r="G181" i="2"/>
  <c r="G176" i="2" l="1"/>
  <c r="G227" i="2" s="1"/>
  <c r="H227" i="2"/>
  <c r="G178" i="2"/>
</calcChain>
</file>

<file path=xl/sharedStrings.xml><?xml version="1.0" encoding="utf-8"?>
<sst xmlns="http://schemas.openxmlformats.org/spreadsheetml/2006/main" count="349" uniqueCount="143">
  <si>
    <t>Приложение</t>
  </si>
  <si>
    <t>к муниципальной программе</t>
  </si>
  <si>
    <t>№ п/п</t>
  </si>
  <si>
    <t>Наименование объекта, мероприятия</t>
  </si>
  <si>
    <t>Код главного распорядителя бюджетных средств</t>
  </si>
  <si>
    <t>Код раздела, подраздела, целевой статьи  и вида расходов</t>
  </si>
  <si>
    <t>Код классификации  операций сектора государственного управления, относящихся к расходам  бюджета</t>
  </si>
  <si>
    <t>Всего</t>
  </si>
  <si>
    <t>Областной бюджет</t>
  </si>
  <si>
    <t>1.1.</t>
  </si>
  <si>
    <t>1.2.</t>
  </si>
  <si>
    <t>1.3.</t>
  </si>
  <si>
    <t>в том числе:</t>
  </si>
  <si>
    <t>Индикативные показатели</t>
  </si>
  <si>
    <t>4. Объекты капитального ремонта</t>
  </si>
  <si>
    <t>Ед.изм.</t>
  </si>
  <si>
    <t>Количество</t>
  </si>
  <si>
    <t>Местный бюджет</t>
  </si>
  <si>
    <t xml:space="preserve">Срок  проведения мероприятия  </t>
  </si>
  <si>
    <t>Парк победы</t>
  </si>
  <si>
    <t>объект</t>
  </si>
  <si>
    <t>1.Объекты капитального строительства,реконструкции находящихся на стадии разработки проектно-сметной документации, государственной экспертизы проекта.</t>
  </si>
  <si>
    <t>2.1.</t>
  </si>
  <si>
    <t>2.2.</t>
  </si>
  <si>
    <t>2.3.</t>
  </si>
  <si>
    <t xml:space="preserve">Итого за 2021 год </t>
  </si>
  <si>
    <t xml:space="preserve">Итого за 2022 год </t>
  </si>
  <si>
    <t xml:space="preserve">Итого за 2023 год </t>
  </si>
  <si>
    <t>Проведение проверки достоверности определения сметной стоимости объектов капитального строительства, строительство или реконструкция которых финансируются полностью или частично за счет средств соответствующего бюджета</t>
  </si>
  <si>
    <t>3. Объекты капитального строительства, реконструкции, планируемых к вводу в эксплуатацию.</t>
  </si>
  <si>
    <t>шт</t>
  </si>
  <si>
    <t>3.1.</t>
  </si>
  <si>
    <t>-</t>
  </si>
  <si>
    <t>2.4.</t>
  </si>
  <si>
    <t>Капитальный ремонт памятника "Скорбящая мать"</t>
  </si>
  <si>
    <t>Газоснабжение жилых домов пос.Суворовский в г.Златоусте Челябинской области</t>
  </si>
  <si>
    <t>1.Объекты капитального строительства,реконструкции, находящиеся на стадии разработки проектно-сметной документации, государственной экспертизы проекта.</t>
  </si>
  <si>
    <t>3.2.</t>
  </si>
  <si>
    <t>3.3.</t>
  </si>
  <si>
    <t>3.4.</t>
  </si>
  <si>
    <t>«Капитальное строительство, реконструкция и капитальный ремонт объектов собственности Златоустовского городского округа "</t>
  </si>
  <si>
    <t>0502 1400100850 407</t>
  </si>
  <si>
    <t>Планируемые объемы финансирования                             (тыс. рублей)</t>
  </si>
  <si>
    <t>План  реализации Мероприятия 1</t>
  </si>
  <si>
    <t xml:space="preserve">2. Объекты капитального строительства,реконструкции, находящиеся на стадии строительства, реконструкции. </t>
  </si>
  <si>
    <t>0412 1400200800 244</t>
  </si>
  <si>
    <t>0412 1400300800 611</t>
  </si>
  <si>
    <t>План  реализации Мероприятия 2</t>
  </si>
  <si>
    <t>План  реализации Мероприятия 3</t>
  </si>
  <si>
    <t>1.Объекты капитального ремонта на стадии разработки проектно-изыскательской,сметной документации.</t>
  </si>
  <si>
    <t>2.Объекты капитального ремонта в стадии производства ремонтных работ.</t>
  </si>
  <si>
    <t xml:space="preserve">2. Объекты капитального строительства, находящихся на стадии строительства. </t>
  </si>
  <si>
    <t>Мероприятие 3: Исполнение функции заказчика-застройщика Администрации Златоустовского городского округа .</t>
  </si>
  <si>
    <t>Приложение 1</t>
  </si>
  <si>
    <t>"Капитальное строительство, реконструкция и капитальный ремонт объектов собственности Златоустовского городского округа "</t>
  </si>
  <si>
    <t>Газопровод пос.Дегтярка и пос.Уржумка</t>
  </si>
  <si>
    <t>Мероприятие 1: Строительство, реконструкция объектов муниципальной собственности</t>
  </si>
  <si>
    <t>Мероприятие 2: Капитальный ремонт объектов муниципальной собственности</t>
  </si>
  <si>
    <t>ед.</t>
  </si>
  <si>
    <t>Газоснабжение поселка Закаменский в г. Златоусте, Челябинской области</t>
  </si>
  <si>
    <t>1.5.</t>
  </si>
  <si>
    <t>закл.</t>
  </si>
  <si>
    <t>0</t>
  </si>
  <si>
    <t>Предоставление субсидии на иные цели в том числе на:</t>
  </si>
  <si>
    <t>исполнение судебных актов (неустойки, штрафы, пени, гос.пошлина)</t>
  </si>
  <si>
    <t>приобретение основных средств  (высокоточных строительных приборов)</t>
  </si>
  <si>
    <t>оплатта сервитутов</t>
  </si>
  <si>
    <t xml:space="preserve"> Организация строительства, реконструкции, капитального ремонта объектов капитального          строительства и сооружений с ведением работ по строительному контролю</t>
  </si>
  <si>
    <t xml:space="preserve">Предоставление субсидии на иные цели </t>
  </si>
  <si>
    <t>5. Исполнение функции заказчика-застройщика Администрации Златоустовского городского округа, втом числе:</t>
  </si>
  <si>
    <t>5.1. Проведение проверки достоверности определения сметной стоимости объектов капитального строительства, строительство или реконструкция которых финансируются полностью или частично за счет средств соответствующего бюджета</t>
  </si>
  <si>
    <t>5.2. Организация строительства, реконструкции, капитального ремонта объектов капитального          строительства и сооружений с ведением работ по строительному контролю</t>
  </si>
  <si>
    <t>5.1. Организация строительства, реконструкции, капитального ремонта объектов капитального          строительства и сооружений с ведением работ по строительному контролю</t>
  </si>
  <si>
    <t xml:space="preserve">5.2. Предоставление субсидии на иные цели </t>
  </si>
  <si>
    <t xml:space="preserve">Итого за 2024 год </t>
  </si>
  <si>
    <t>5. Исполнение функции заказчика-застройщика Администрации Златоустовского городского округа, в том числе:</t>
  </si>
  <si>
    <t>оплата сервитутов</t>
  </si>
  <si>
    <t>основных мероприятий муниципальной программы</t>
  </si>
  <si>
    <t>Перечень</t>
  </si>
  <si>
    <t>1.4.</t>
  </si>
  <si>
    <t>1.6.</t>
  </si>
  <si>
    <t>1.7.</t>
  </si>
  <si>
    <t>Газоснабжение жилых домов поселка Чапаевский в г.Златоусте</t>
  </si>
  <si>
    <t>5.3. Предоставление субсидии на иные цели, в том числе на:</t>
  </si>
  <si>
    <t xml:space="preserve">5.2. Предоставление субсидии на иные цели,  в том числе на: </t>
  </si>
  <si>
    <t>ремонт лестничного марша, МБУ «Капитальное строительство»,г.Златоуст, пос.Энергетиков,д.66</t>
  </si>
  <si>
    <t>Газификация 7-й жилищный участок (3-я очередь)</t>
  </si>
  <si>
    <t>1.8.</t>
  </si>
  <si>
    <t xml:space="preserve"> г.Златоуст, микрорайон Чернореченский. Газоснабжение  жилых домов по ул.Земляничная, Калиновая, Вишневая,  Малиновая</t>
  </si>
  <si>
    <t>Челябинская область, г.Златоуст, микрорайон Чернореченский. Газоснабжение жилых домов (2 этап)</t>
  </si>
  <si>
    <t>7 жу</t>
  </si>
  <si>
    <t>Чапаев</t>
  </si>
  <si>
    <t>Чернореч</t>
  </si>
  <si>
    <t>Итого по п.1</t>
  </si>
  <si>
    <t>Итого по п.2</t>
  </si>
  <si>
    <t>Итого по п.3</t>
  </si>
  <si>
    <t>Итого по мероприятию 2</t>
  </si>
  <si>
    <t>Итого по мероприятию 3</t>
  </si>
  <si>
    <t>=</t>
  </si>
  <si>
    <t xml:space="preserve">Строительство вело-пешеходного моста в г.Златоусте , расположенного по адресу: г.Златоуст, по ул.Олимпийская между домами 21 и 15,  в сторону водоема "Тарелка" </t>
  </si>
  <si>
    <t>Исполнение судебных актов по объекту «Спортивный центр, расположенный по адресу:456200, Челябинская область, г.Златоуст, пр-т. 30-летия Победы, севернее гостиницы «Таганай»</t>
  </si>
  <si>
    <t>Предоставление субсидии на иные цели:  на ремонт лестничного марша, МБУ «Капитальное строительство»,  г.Златоуст, пос.Энергетиков,д.66</t>
  </si>
  <si>
    <t>Приложение 2</t>
  </si>
  <si>
    <t xml:space="preserve">Свод объектов строительства,реконструкции муниципальной собственности в разрезе  источников финансирования </t>
  </si>
  <si>
    <t>Прирост мощности</t>
  </si>
  <si>
    <t>Источник финансирования</t>
  </si>
  <si>
    <t>Объекты строительства, реконструкции муниципальной собственности</t>
  </si>
  <si>
    <t>1</t>
  </si>
  <si>
    <t xml:space="preserve">Протяженность – 22 км, 
подключение к газу  - 699 жилых домов
</t>
  </si>
  <si>
    <t>местный</t>
  </si>
  <si>
    <t>областной</t>
  </si>
  <si>
    <t>Протяженность – 20,6  км, подключение к газу -470 жилых домов</t>
  </si>
  <si>
    <t>Парк Победы</t>
  </si>
  <si>
    <t>5 013 кв.м. благоустроенной Набережной городского пруда</t>
  </si>
  <si>
    <t>Площадь мостового перехода - 90 м2</t>
  </si>
  <si>
    <t>подключение к газу - 39 жилых домов</t>
  </si>
  <si>
    <t xml:space="preserve">5,7553 км газопроводов,
215 жилых домов,
1019,1м3/час расход природного газа
</t>
  </si>
  <si>
    <t>Протяженность – 29,475  км, подключение к газу - 580 жилых домов</t>
  </si>
  <si>
    <t>Протяженность – 7,629  км, подключение к газу - 135 жилых домов</t>
  </si>
  <si>
    <t>Итого  по объектам строительства, реконструкции, в том числе:</t>
  </si>
  <si>
    <t>местный бюджет</t>
  </si>
  <si>
    <t>областной бюджет</t>
  </si>
  <si>
    <t xml:space="preserve"> Объекты капитального ремонта</t>
  </si>
  <si>
    <t>Капитальный ремонт подпорной стенки по адресу: г.Златоуст, ул.Тургенева</t>
  </si>
  <si>
    <t>Итого по объектам капитального ремонта</t>
  </si>
  <si>
    <t>Строительство сетей газоснабжения по ул.1-я  Прокатная и ул. 2-я Прокатная</t>
  </si>
  <si>
    <t xml:space="preserve">Итого за 2025 год </t>
  </si>
  <si>
    <t>1.9.</t>
  </si>
  <si>
    <t>Газоснабжение жилых домов пос. Веселовка</t>
  </si>
  <si>
    <t>Газоснабжение жилых домов с. Куваши Златоустовского городского округа</t>
  </si>
  <si>
    <t>Газоснабжение жилых домов пос. Тундуш Златоустовского городского округа</t>
  </si>
  <si>
    <t>Итого за 2021–2025годы</t>
  </si>
  <si>
    <t>Планируемые объемы финансирования                                                                                                              (тыс. рублей), в том числе по годам</t>
  </si>
  <si>
    <t xml:space="preserve"> Подключение к газу -55  жилых домов, протяженность 5,281 км</t>
  </si>
  <si>
    <t xml:space="preserve">Строительство вело-пешеходного моста в г.Златоусте , расположенного по адресу: г.Златоуст, по ул.Олимпийская между домами 21 и 15, в сторону водоема "Тарелка" </t>
  </si>
  <si>
    <t>Протяженность – 5  км, подключение к газу 83-жилых домов</t>
  </si>
  <si>
    <t>Протяженность – 26  км, подключение к газу - 220 жилых домов</t>
  </si>
  <si>
    <t>Протяженность –  5,35 км, подключение к газу - 104 жилых домов</t>
  </si>
  <si>
    <t>Капитальный ремонт мемориального комплекса "Памятник  Воинам-Златоустовцам при исполнении служебного долга (Скорбящая мать)"</t>
  </si>
  <si>
    <t>3.5</t>
  </si>
  <si>
    <t xml:space="preserve">Общий расход природного газа -  2 250,44 м3/час; 
24, 7665 км газопровода
848 жилых домов,                                                     1 социальный объект
</t>
  </si>
  <si>
    <t>"Капитальное строительство, реконструкция                    и капитальный ремонт объектов собственности Златоустовского городского округа "</t>
  </si>
  <si>
    <t>"Капитальное строительство, реконструкция                             и капитальный ремонт объектов собственности Златоустовского городского округа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</si>
</sst>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#,##0\ _₽"/>
    <numFmt numFmtId="165" formatCode="#,##0_ ;\-#,##0\ "/>
    <numFmt numFmtId="166" formatCode="_-* #,##0.0\ _₽_-;\-* #,##0.0\ _₽_-;_-* &quot;-&quot;?\ _₽_-;_-@_-"/>
    <numFmt numFmtId="167" formatCode="_-* #,##0.000\ _₽_-;\-* #,##0.000\ _₽_-;_-* &quot;-&quot;???\ _₽_-;_-@_-"/>
    <numFmt numFmtId="168" formatCode="#,##0.00_ ;\-#,##0.00\ "/>
  </numFmts>
  <fonts count="20" x14ac:knownFonts="1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1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.5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7030A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.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309">
    <xf numFmtId="0" fontId="0" fillId="0" borderId="0" xfId="0"/>
    <xf numFmtId="0" fontId="1" fillId="0" borderId="0" xfId="0" applyFont="1" applyAlignment="1">
      <alignment horizontal="left" indent="15"/>
    </xf>
    <xf numFmtId="0" fontId="2" fillId="0" borderId="0" xfId="0" applyFont="1" applyAlignment="1">
      <alignment wrapText="1"/>
    </xf>
    <xf numFmtId="0" fontId="7" fillId="0" borderId="0" xfId="0" applyFont="1"/>
    <xf numFmtId="3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43" fontId="0" fillId="0" borderId="0" xfId="0" applyNumberFormat="1"/>
    <xf numFmtId="49" fontId="6" fillId="0" borderId="1" xfId="0" applyNumberFormat="1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3" fontId="12" fillId="2" borderId="0" xfId="0" applyNumberFormat="1" applyFont="1" applyFill="1"/>
    <xf numFmtId="49" fontId="6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center" vertical="center" wrapText="1"/>
    </xf>
    <xf numFmtId="0" fontId="12" fillId="0" borderId="0" xfId="0" applyFont="1"/>
    <xf numFmtId="43" fontId="12" fillId="0" borderId="0" xfId="0" applyNumberFormat="1" applyFont="1"/>
    <xf numFmtId="43" fontId="4" fillId="2" borderId="9" xfId="0" applyNumberFormat="1" applyFont="1" applyFill="1" applyBorder="1" applyAlignment="1">
      <alignment vertical="top" wrapText="1"/>
    </xf>
    <xf numFmtId="43" fontId="4" fillId="2" borderId="10" xfId="0" applyNumberFormat="1" applyFont="1" applyFill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vertical="center" wrapText="1"/>
    </xf>
    <xf numFmtId="0" fontId="10" fillId="3" borderId="10" xfId="0" applyFont="1" applyFill="1" applyBorder="1" applyAlignment="1">
      <alignment vertical="center" wrapText="1"/>
    </xf>
    <xf numFmtId="0" fontId="10" fillId="0" borderId="11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2" borderId="11" xfId="0" applyFont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0" fontId="10" fillId="0" borderId="15" xfId="0" applyFont="1" applyBorder="1" applyAlignment="1">
      <alignment wrapText="1"/>
    </xf>
    <xf numFmtId="0" fontId="10" fillId="0" borderId="3" xfId="0" applyFont="1" applyBorder="1" applyAlignment="1">
      <alignment wrapText="1"/>
    </xf>
    <xf numFmtId="49" fontId="3" fillId="2" borderId="0" xfId="0" applyNumberFormat="1" applyFont="1" applyFill="1" applyBorder="1" applyAlignment="1">
      <alignment horizontal="center" vertical="center" wrapText="1"/>
    </xf>
    <xf numFmtId="43" fontId="13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164" fontId="4" fillId="2" borderId="1" xfId="0" applyNumberFormat="1" applyFont="1" applyFill="1" applyBorder="1" applyAlignment="1">
      <alignment horizontal="center" vertical="center" wrapText="1"/>
    </xf>
    <xf numFmtId="43" fontId="14" fillId="0" borderId="0" xfId="0" applyNumberFormat="1" applyFont="1"/>
    <xf numFmtId="166" fontId="3" fillId="2" borderId="1" xfId="0" applyNumberFormat="1" applyFont="1" applyFill="1" applyBorder="1" applyAlignment="1">
      <alignment vertical="center" wrapText="1"/>
    </xf>
    <xf numFmtId="166" fontId="4" fillId="2" borderId="1" xfId="0" applyNumberFormat="1" applyFont="1" applyFill="1" applyBorder="1" applyAlignment="1">
      <alignment horizontal="center" vertical="top" wrapText="1"/>
    </xf>
    <xf numFmtId="167" fontId="3" fillId="2" borderId="1" xfId="0" applyNumberFormat="1" applyFont="1" applyFill="1" applyBorder="1" applyAlignment="1">
      <alignment horizontal="center" vertical="top" wrapText="1"/>
    </xf>
    <xf numFmtId="167" fontId="3" fillId="2" borderId="1" xfId="0" applyNumberFormat="1" applyFont="1" applyFill="1" applyBorder="1" applyAlignment="1">
      <alignment vertical="center" wrapText="1"/>
    </xf>
    <xf numFmtId="167" fontId="4" fillId="2" borderId="1" xfId="0" applyNumberFormat="1" applyFont="1" applyFill="1" applyBorder="1" applyAlignment="1">
      <alignment horizontal="center" vertical="top" wrapText="1"/>
    </xf>
    <xf numFmtId="43" fontId="13" fillId="2" borderId="0" xfId="0" applyNumberFormat="1" applyFont="1" applyFill="1"/>
    <xf numFmtId="0" fontId="12" fillId="2" borderId="0" xfId="0" applyFont="1" applyFill="1"/>
    <xf numFmtId="167" fontId="12" fillId="2" borderId="0" xfId="0" applyNumberFormat="1" applyFont="1" applyFill="1"/>
    <xf numFmtId="0" fontId="12" fillId="2" borderId="0" xfId="0" applyFont="1" applyFill="1" applyAlignment="1">
      <alignment horizontal="center" vertical="center"/>
    </xf>
    <xf numFmtId="43" fontId="3" fillId="2" borderId="1" xfId="0" applyNumberFormat="1" applyFont="1" applyFill="1" applyBorder="1" applyAlignment="1">
      <alignment horizontal="center" vertical="top" wrapText="1"/>
    </xf>
    <xf numFmtId="43" fontId="16" fillId="0" borderId="0" xfId="0" applyNumberFormat="1" applyFont="1"/>
    <xf numFmtId="43" fontId="15" fillId="0" borderId="0" xfId="0" applyNumberFormat="1" applyFont="1"/>
    <xf numFmtId="0" fontId="13" fillId="2" borderId="0" xfId="0" applyFont="1" applyFill="1"/>
    <xf numFmtId="0" fontId="3" fillId="2" borderId="7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67" fontId="13" fillId="0" borderId="0" xfId="0" applyNumberFormat="1" applyFont="1"/>
    <xf numFmtId="0" fontId="9" fillId="3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6" fillId="0" borderId="1" xfId="0" applyFont="1" applyBorder="1" applyAlignment="1">
      <alignment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7" fontId="0" fillId="0" borderId="0" xfId="0" applyNumberFormat="1"/>
    <xf numFmtId="49" fontId="3" fillId="2" borderId="6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43" fontId="3" fillId="2" borderId="1" xfId="0" applyNumberFormat="1" applyFont="1" applyFill="1" applyBorder="1" applyAlignment="1">
      <alignment vertical="center" wrapText="1"/>
    </xf>
    <xf numFmtId="43" fontId="3" fillId="2" borderId="1" xfId="0" applyNumberFormat="1" applyFont="1" applyFill="1" applyBorder="1" applyAlignment="1">
      <alignment horizontal="center" vertical="center" wrapText="1"/>
    </xf>
    <xf numFmtId="43" fontId="10" fillId="3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7" fontId="3" fillId="2" borderId="1" xfId="0" applyNumberFormat="1" applyFont="1" applyFill="1" applyBorder="1" applyAlignment="1">
      <alignment horizontal="center" vertical="top" wrapText="1"/>
    </xf>
    <xf numFmtId="43" fontId="3" fillId="2" borderId="1" xfId="0" applyNumberFormat="1" applyFont="1" applyFill="1" applyBorder="1" applyAlignment="1">
      <alignment horizontal="center" vertical="top" wrapText="1"/>
    </xf>
    <xf numFmtId="43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0" fillId="2" borderId="0" xfId="0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3" fontId="0" fillId="0" borderId="0" xfId="0" applyNumberFormat="1" applyFont="1"/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67" fontId="3" fillId="2" borderId="9" xfId="0" applyNumberFormat="1" applyFont="1" applyFill="1" applyBorder="1" applyAlignment="1">
      <alignment horizontal="center" vertical="center" wrapText="1"/>
    </xf>
    <xf numFmtId="167" fontId="3" fillId="2" borderId="1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top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1" fillId="0" borderId="6" xfId="1" applyFont="1" applyBorder="1" applyAlignment="1" applyProtection="1">
      <alignment horizontal="center" textRotation="90" wrapText="1"/>
    </xf>
    <xf numFmtId="0" fontId="11" fillId="0" borderId="7" xfId="1" applyFont="1" applyBorder="1" applyAlignment="1" applyProtection="1">
      <alignment horizontal="center" textRotation="90" wrapText="1"/>
    </xf>
    <xf numFmtId="0" fontId="11" fillId="0" borderId="9" xfId="0" applyFont="1" applyBorder="1" applyAlignment="1">
      <alignment horizontal="center" textRotation="90" wrapText="1"/>
    </xf>
    <xf numFmtId="0" fontId="11" fillId="0" borderId="10" xfId="0" applyFont="1" applyBorder="1" applyAlignment="1">
      <alignment horizontal="center" textRotation="90" wrapText="1"/>
    </xf>
    <xf numFmtId="0" fontId="3" fillId="0" borderId="1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textRotation="90" wrapText="1"/>
    </xf>
    <xf numFmtId="43" fontId="10" fillId="3" borderId="9" xfId="0" applyNumberFormat="1" applyFont="1" applyFill="1" applyBorder="1" applyAlignment="1">
      <alignment horizontal="center" vertical="center" wrapText="1"/>
    </xf>
    <xf numFmtId="43" fontId="10" fillId="3" borderId="10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43" fontId="4" fillId="2" borderId="9" xfId="0" applyNumberFormat="1" applyFont="1" applyFill="1" applyBorder="1" applyAlignment="1">
      <alignment horizontal="center" vertical="top" wrapText="1"/>
    </xf>
    <xf numFmtId="43" fontId="4" fillId="2" borderId="1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43" fontId="3" fillId="2" borderId="1" xfId="0" applyNumberFormat="1" applyFont="1" applyFill="1" applyBorder="1" applyAlignment="1">
      <alignment horizontal="center" vertical="top" wrapText="1"/>
    </xf>
    <xf numFmtId="43" fontId="3" fillId="2" borderId="9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43" fontId="3" fillId="2" borderId="1" xfId="0" applyNumberFormat="1" applyFont="1" applyFill="1" applyBorder="1" applyAlignment="1">
      <alignment horizontal="center" vertical="center" wrapText="1"/>
    </xf>
    <xf numFmtId="43" fontId="3" fillId="2" borderId="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right" vertical="top" wrapText="1"/>
    </xf>
    <xf numFmtId="0" fontId="6" fillId="2" borderId="11" xfId="0" applyFont="1" applyFill="1" applyBorder="1" applyAlignment="1">
      <alignment horizontal="right" vertical="top" wrapText="1"/>
    </xf>
    <xf numFmtId="0" fontId="6" fillId="2" borderId="10" xfId="0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167" fontId="3" fillId="2" borderId="9" xfId="0" applyNumberFormat="1" applyFont="1" applyFill="1" applyBorder="1" applyAlignment="1">
      <alignment horizontal="center" vertical="top" wrapText="1"/>
    </xf>
    <xf numFmtId="167" fontId="3" fillId="2" borderId="10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center" wrapText="1"/>
    </xf>
    <xf numFmtId="167" fontId="3" fillId="2" borderId="1" xfId="0" applyNumberFormat="1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167" fontId="4" fillId="2" borderId="9" xfId="0" applyNumberFormat="1" applyFont="1" applyFill="1" applyBorder="1" applyAlignment="1">
      <alignment vertical="top" wrapText="1"/>
    </xf>
    <xf numFmtId="167" fontId="4" fillId="2" borderId="10" xfId="0" applyNumberFormat="1" applyFont="1" applyFill="1" applyBorder="1" applyAlignment="1">
      <alignment vertical="top" wrapText="1"/>
    </xf>
    <xf numFmtId="0" fontId="4" fillId="2" borderId="12" xfId="0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166" fontId="4" fillId="2" borderId="9" xfId="0" applyNumberFormat="1" applyFont="1" applyFill="1" applyBorder="1" applyAlignment="1">
      <alignment vertical="top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166" fontId="4" fillId="2" borderId="10" xfId="0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vertical="center" wrapText="1"/>
    </xf>
    <xf numFmtId="167" fontId="4" fillId="2" borderId="9" xfId="0" applyNumberFormat="1" applyFont="1" applyFill="1" applyBorder="1" applyAlignment="1">
      <alignment horizontal="center" vertical="center" wrapText="1"/>
    </xf>
    <xf numFmtId="167" fontId="4" fillId="2" borderId="10" xfId="0" applyNumberFormat="1" applyFont="1" applyFill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horizontal="center" vertical="center" wrapText="1"/>
    </xf>
    <xf numFmtId="43" fontId="4" fillId="2" borderId="9" xfId="0" applyNumberFormat="1" applyFont="1" applyFill="1" applyBorder="1" applyAlignment="1">
      <alignment horizontal="center" vertical="center" wrapText="1"/>
    </xf>
    <xf numFmtId="43" fontId="4" fillId="2" borderId="10" xfId="0" applyNumberFormat="1" applyFont="1" applyFill="1" applyBorder="1" applyAlignment="1">
      <alignment horizontal="center" vertical="center" wrapText="1"/>
    </xf>
    <xf numFmtId="43" fontId="4" fillId="2" borderId="9" xfId="0" applyNumberFormat="1" applyFont="1" applyFill="1" applyBorder="1" applyAlignment="1">
      <alignment horizontal="center" vertical="center" wrapText="1"/>
    </xf>
    <xf numFmtId="43" fontId="4" fillId="2" borderId="10" xfId="0" applyNumberFormat="1" applyFont="1" applyFill="1" applyBorder="1" applyAlignment="1">
      <alignment horizontal="center" vertical="center" wrapText="1"/>
    </xf>
    <xf numFmtId="43" fontId="4" fillId="2" borderId="1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66" fontId="4" fillId="2" borderId="6" xfId="0" applyNumberFormat="1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6" fontId="4" fillId="2" borderId="7" xfId="0" applyNumberFormat="1" applyFont="1" applyFill="1" applyBorder="1" applyAlignment="1">
      <alignment horizontal="center" vertical="center" wrapText="1"/>
    </xf>
    <xf numFmtId="166" fontId="4" fillId="2" borderId="9" xfId="0" applyNumberFormat="1" applyFont="1" applyFill="1" applyBorder="1" applyAlignment="1">
      <alignment horizontal="center" vertical="center" wrapText="1"/>
    </xf>
    <xf numFmtId="166" fontId="4" fillId="2" borderId="10" xfId="0" applyNumberFormat="1" applyFont="1" applyFill="1" applyBorder="1" applyAlignment="1">
      <alignment horizontal="center" vertical="center" wrapText="1"/>
    </xf>
    <xf numFmtId="166" fontId="4" fillId="2" borderId="7" xfId="0" applyNumberFormat="1" applyFont="1" applyFill="1" applyBorder="1" applyAlignment="1">
      <alignment horizontal="center" vertical="center" wrapText="1"/>
    </xf>
    <xf numFmtId="167" fontId="4" fillId="2" borderId="1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167" fontId="4" fillId="2" borderId="10" xfId="0" applyNumberFormat="1" applyFont="1" applyFill="1" applyBorder="1" applyAlignment="1">
      <alignment horizontal="center" vertical="center" wrapText="1"/>
    </xf>
    <xf numFmtId="167" fontId="4" fillId="2" borderId="9" xfId="0" applyNumberFormat="1" applyFont="1" applyFill="1" applyBorder="1" applyAlignment="1">
      <alignment horizontal="right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horizontal="center" vertical="center" wrapText="1"/>
    </xf>
    <xf numFmtId="167" fontId="17" fillId="2" borderId="1" xfId="0" applyNumberFormat="1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167" fontId="4" fillId="2" borderId="9" xfId="0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vertical="center" wrapText="1"/>
    </xf>
    <xf numFmtId="0" fontId="13" fillId="2" borderId="3" xfId="0" applyFont="1" applyFill="1" applyBorder="1"/>
    <xf numFmtId="0" fontId="13" fillId="2" borderId="13" xfId="0" applyFont="1" applyFill="1" applyBorder="1"/>
    <xf numFmtId="0" fontId="13" fillId="2" borderId="14" xfId="0" applyFont="1" applyFill="1" applyBorder="1"/>
    <xf numFmtId="0" fontId="13" fillId="2" borderId="4" xfId="0" applyFont="1" applyFill="1" applyBorder="1"/>
    <xf numFmtId="0" fontId="13" fillId="2" borderId="5" xfId="0" applyFont="1" applyFill="1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167" fontId="4" fillId="2" borderId="15" xfId="0" applyNumberFormat="1" applyFont="1" applyFill="1" applyBorder="1" applyAlignment="1">
      <alignment wrapText="1"/>
    </xf>
    <xf numFmtId="43" fontId="4" fillId="2" borderId="15" xfId="0" applyNumberFormat="1" applyFont="1" applyFill="1" applyBorder="1" applyAlignment="1">
      <alignment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15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7" fillId="2" borderId="13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top" wrapText="1"/>
    </xf>
    <xf numFmtId="0" fontId="17" fillId="2" borderId="1" xfId="0" applyFont="1" applyFill="1" applyBorder="1" applyAlignment="1">
      <alignment horizontal="center" vertical="top" wrapText="1"/>
    </xf>
    <xf numFmtId="49" fontId="17" fillId="2" borderId="1" xfId="0" applyNumberFormat="1" applyFont="1" applyFill="1" applyBorder="1" applyAlignment="1">
      <alignment horizontal="center" vertical="top" wrapText="1"/>
    </xf>
    <xf numFmtId="166" fontId="17" fillId="2" borderId="1" xfId="0" applyNumberFormat="1" applyFont="1" applyFill="1" applyBorder="1" applyAlignment="1">
      <alignment vertical="top" wrapText="1"/>
    </xf>
    <xf numFmtId="43" fontId="17" fillId="2" borderId="1" xfId="0" applyNumberFormat="1" applyFont="1" applyFill="1" applyBorder="1" applyAlignment="1">
      <alignment horizontal="center" vertical="top" wrapText="1"/>
    </xf>
    <xf numFmtId="43" fontId="17" fillId="2" borderId="1" xfId="0" applyNumberFormat="1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 wrapText="1"/>
    </xf>
    <xf numFmtId="167" fontId="17" fillId="2" borderId="1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top" wrapText="1"/>
    </xf>
    <xf numFmtId="0" fontId="17" fillId="2" borderId="15" xfId="0" applyFont="1" applyFill="1" applyBorder="1" applyAlignment="1">
      <alignment horizontal="left" vertical="top" wrapText="1"/>
    </xf>
    <xf numFmtId="0" fontId="17" fillId="2" borderId="3" xfId="0" applyFont="1" applyFill="1" applyBorder="1" applyAlignment="1">
      <alignment horizontal="left" vertical="top" wrapText="1"/>
    </xf>
    <xf numFmtId="167" fontId="4" fillId="2" borderId="6" xfId="0" applyNumberFormat="1" applyFont="1" applyFill="1" applyBorder="1" applyAlignment="1">
      <alignment horizontal="center" vertical="center" wrapText="1"/>
    </xf>
    <xf numFmtId="167" fontId="17" fillId="2" borderId="6" xfId="0" applyNumberFormat="1" applyFont="1" applyFill="1" applyBorder="1" applyAlignment="1">
      <alignment horizontal="center" vertical="center" wrapText="1"/>
    </xf>
    <xf numFmtId="167" fontId="17" fillId="2" borderId="9" xfId="0" applyNumberFormat="1" applyFont="1" applyFill="1" applyBorder="1" applyAlignment="1">
      <alignment horizontal="center" vertical="center" wrapText="1"/>
    </xf>
    <xf numFmtId="167" fontId="17" fillId="2" borderId="10" xfId="0" applyNumberFormat="1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167" fontId="17" fillId="2" borderId="1" xfId="0" applyNumberFormat="1" applyFont="1" applyFill="1" applyBorder="1" applyAlignment="1">
      <alignment horizontal="center" vertical="top" wrapText="1"/>
    </xf>
    <xf numFmtId="167" fontId="17" fillId="2" borderId="1" xfId="0" applyNumberFormat="1" applyFont="1" applyFill="1" applyBorder="1" applyAlignment="1">
      <alignment horizontal="center" vertical="top" wrapText="1"/>
    </xf>
    <xf numFmtId="0" fontId="17" fillId="2" borderId="9" xfId="0" applyFont="1" applyFill="1" applyBorder="1" applyAlignment="1">
      <alignment horizontal="left" vertical="top" wrapText="1"/>
    </xf>
    <xf numFmtId="0" fontId="17" fillId="2" borderId="11" xfId="0" applyFont="1" applyFill="1" applyBorder="1" applyAlignment="1">
      <alignment horizontal="left" vertical="top" wrapText="1"/>
    </xf>
    <xf numFmtId="0" fontId="17" fillId="2" borderId="10" xfId="0" applyFont="1" applyFill="1" applyBorder="1" applyAlignment="1">
      <alignment horizontal="left" vertical="top" wrapText="1"/>
    </xf>
    <xf numFmtId="167" fontId="13" fillId="2" borderId="11" xfId="0" applyNumberFormat="1" applyFont="1" applyFill="1" applyBorder="1"/>
    <xf numFmtId="167" fontId="13" fillId="2" borderId="10" xfId="0" applyNumberFormat="1" applyFont="1" applyFill="1" applyBorder="1"/>
    <xf numFmtId="167" fontId="17" fillId="2" borderId="1" xfId="0" applyNumberFormat="1" applyFont="1" applyFill="1" applyBorder="1" applyAlignment="1">
      <alignment vertical="top" wrapText="1"/>
    </xf>
    <xf numFmtId="43" fontId="17" fillId="2" borderId="1" xfId="0" applyNumberFormat="1" applyFont="1" applyFill="1" applyBorder="1" applyAlignment="1">
      <alignment horizontal="center" vertical="center" wrapText="1"/>
    </xf>
    <xf numFmtId="43" fontId="17" fillId="2" borderId="6" xfId="0" applyNumberFormat="1" applyFont="1" applyFill="1" applyBorder="1" applyAlignment="1">
      <alignment horizontal="center" vertical="center" wrapText="1"/>
    </xf>
    <xf numFmtId="168" fontId="17" fillId="2" borderId="1" xfId="0" applyNumberFormat="1" applyFont="1" applyFill="1" applyBorder="1" applyAlignment="1">
      <alignment horizontal="center" vertical="center" wrapText="1"/>
    </xf>
    <xf numFmtId="167" fontId="13" fillId="2" borderId="11" xfId="0" applyNumberFormat="1" applyFont="1" applyFill="1" applyBorder="1" applyAlignment="1">
      <alignment horizontal="right"/>
    </xf>
    <xf numFmtId="167" fontId="13" fillId="2" borderId="10" xfId="0" applyNumberFormat="1" applyFont="1" applyFill="1" applyBorder="1" applyAlignment="1">
      <alignment horizontal="right"/>
    </xf>
    <xf numFmtId="0" fontId="17" fillId="2" borderId="1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wrapText="1"/>
    </xf>
    <xf numFmtId="0" fontId="17" fillId="2" borderId="1" xfId="0" applyFont="1" applyFill="1" applyBorder="1" applyAlignment="1">
      <alignment horizontal="center" wrapText="1"/>
    </xf>
    <xf numFmtId="167" fontId="17" fillId="2" borderId="1" xfId="0" applyNumberFormat="1" applyFont="1" applyFill="1" applyBorder="1" applyAlignment="1">
      <alignment horizontal="center" wrapText="1"/>
    </xf>
    <xf numFmtId="167" fontId="17" fillId="2" borderId="9" xfId="0" applyNumberFormat="1" applyFont="1" applyFill="1" applyBorder="1" applyAlignment="1">
      <alignment horizontal="center" wrapText="1"/>
    </xf>
    <xf numFmtId="167" fontId="17" fillId="2" borderId="10" xfId="0" applyNumberFormat="1" applyFont="1" applyFill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2902CE"/>
      <color rgb="FF93E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l-fin\Desktop\&#1060;&#1080;&#1085;&#1080;&#1082;&#1080;\&#1052;&#1059;&#1053;,&#1055;&#1056;&#1054;&#1043;&#1056;&#1040;&#1052;&#1052;&#1067;\&#1052;&#1091;&#1085;&#1080;&#1094;&#1080;&#1087;&#1072;&#1083;&#1100;&#1085;&#1099;&#1077;%20&#1087;&#1088;&#1086;&#1075;&#1088;&#1072;&#1084;&#1084;&#1099;%202022%20&#1075;&#1086;&#1076;&#1072;\&#1052;&#1055;%20&#1050;&#1072;&#1087;&#1080;&#1090;&#1072;&#1083;&#1100;&#1085;&#1086;&#1077;%20&#1089;&#1090;&#1088;&#1086;&#1080;&#1090;&#1077;&#1083;&#1100;&#1089;&#1090;&#1074;&#1086;\3&#1042;&#1090;&#1086;&#1088;&#1086;&#1077;%20&#1080;&#1079;&#1084;&#1077;&#1085;&#1077;&#1085;&#1080;&#1077;%20&#1087;&#1086;%20&#1056;&#1057;&#1044;-34-&#1047;&#1043;&#1054;\1&#1052;&#1077;&#1088;&#1086;&#1087;&#1088;&#1080;&#1103;&#1090;&#1080;&#1103;%20&#1087;&#1086;%20&#1084;&#1091;&#1085;&#1080;&#1094;&#1080;&#1087;&#1072;&#1083;&#1100;&#1085;&#1086;&#1081;%20&#1087;&#1088;&#1086;&#1075;&#1088;&#1072;&#1084;&#1084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 1"/>
      <sheetName val="Приложение 2"/>
    </sheetNames>
    <sheetDataSet>
      <sheetData sheetId="0">
        <row r="15">
          <cell r="G15">
            <v>1000</v>
          </cell>
        </row>
        <row r="19">
          <cell r="J19">
            <v>684.5</v>
          </cell>
        </row>
        <row r="23">
          <cell r="J23">
            <v>857.09959000000026</v>
          </cell>
        </row>
        <row r="24">
          <cell r="H24">
            <v>0</v>
          </cell>
          <cell r="J24">
            <v>2089.3000000000002</v>
          </cell>
        </row>
        <row r="25">
          <cell r="H25">
            <v>0</v>
          </cell>
          <cell r="J25">
            <v>0</v>
          </cell>
        </row>
        <row r="27">
          <cell r="G27">
            <v>1000</v>
          </cell>
        </row>
        <row r="28">
          <cell r="J28">
            <v>8486.2999999999993</v>
          </cell>
        </row>
        <row r="32">
          <cell r="J32">
            <v>24.72</v>
          </cell>
        </row>
        <row r="36">
          <cell r="J36">
            <v>131.96</v>
          </cell>
        </row>
        <row r="39">
          <cell r="H39">
            <v>0</v>
          </cell>
        </row>
        <row r="40">
          <cell r="H40">
            <v>0</v>
          </cell>
          <cell r="J40">
            <v>52.48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H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K43">
            <v>0</v>
          </cell>
        </row>
        <row r="44">
          <cell r="H44">
            <v>0</v>
          </cell>
          <cell r="J44">
            <v>38.04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52">
          <cell r="H52">
            <v>0</v>
          </cell>
        </row>
        <row r="53">
          <cell r="H53">
            <v>0</v>
          </cell>
          <cell r="J53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6">
          <cell r="H56">
            <v>0</v>
          </cell>
        </row>
        <row r="57">
          <cell r="H57">
            <v>0</v>
          </cell>
        </row>
        <row r="58">
          <cell r="G58">
            <v>0</v>
          </cell>
        </row>
        <row r="59">
          <cell r="I59">
            <v>0</v>
          </cell>
          <cell r="K59">
            <v>0</v>
          </cell>
        </row>
        <row r="60">
          <cell r="J60">
            <v>0</v>
          </cell>
        </row>
        <row r="61">
          <cell r="H61">
            <v>15724.6</v>
          </cell>
          <cell r="J61">
            <v>3348.1000000000004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4">
          <cell r="G64">
            <v>0</v>
          </cell>
        </row>
        <row r="73">
          <cell r="G73">
            <v>0</v>
          </cell>
          <cell r="H73">
            <v>0</v>
          </cell>
        </row>
        <row r="74">
          <cell r="H74">
            <v>0</v>
          </cell>
          <cell r="J74">
            <v>0</v>
          </cell>
        </row>
        <row r="75">
          <cell r="G75">
            <v>0</v>
          </cell>
          <cell r="H75">
            <v>0</v>
          </cell>
          <cell r="I75">
            <v>0</v>
          </cell>
        </row>
        <row r="77">
          <cell r="J77">
            <v>0</v>
          </cell>
        </row>
        <row r="78">
          <cell r="H78">
            <v>0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</row>
        <row r="89">
          <cell r="J89">
            <v>975.87</v>
          </cell>
        </row>
        <row r="99">
          <cell r="J99">
            <v>0</v>
          </cell>
        </row>
        <row r="100">
          <cell r="J100">
            <v>0</v>
          </cell>
        </row>
        <row r="101">
          <cell r="J101">
            <v>0</v>
          </cell>
          <cell r="K101">
            <v>0</v>
          </cell>
        </row>
        <row r="104">
          <cell r="J104">
            <v>0</v>
          </cell>
        </row>
        <row r="105">
          <cell r="J105">
            <v>0</v>
          </cell>
        </row>
        <row r="106">
          <cell r="J106">
            <v>0</v>
          </cell>
          <cell r="K106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0AC8B8BC82DCDE8D6B297C22320C495E5D99582F7E16077780215628B0452B02F74334F2DF64B701N0h9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3"/>
  <sheetViews>
    <sheetView topLeftCell="A216" workbookViewId="0">
      <selection sqref="A1:M229"/>
    </sheetView>
  </sheetViews>
  <sheetFormatPr defaultRowHeight="15" x14ac:dyDescent="0.25"/>
  <cols>
    <col min="1" max="1" width="10" customWidth="1"/>
    <col min="2" max="2" width="37.85546875" customWidth="1"/>
    <col min="3" max="3" width="50" customWidth="1"/>
    <col min="4" max="4" width="9.85546875" customWidth="1"/>
    <col min="5" max="6" width="16.42578125" customWidth="1"/>
    <col min="7" max="7" width="16.28515625" customWidth="1"/>
    <col min="8" max="8" width="16.5703125" customWidth="1"/>
    <col min="9" max="9" width="9.140625" customWidth="1"/>
    <col min="10" max="10" width="14" customWidth="1"/>
    <col min="11" max="12" width="21" hidden="1" customWidth="1"/>
    <col min="13" max="13" width="0.28515625" customWidth="1"/>
    <col min="14" max="14" width="14.5703125" bestFit="1" customWidth="1"/>
    <col min="15" max="15" width="13.42578125" customWidth="1"/>
    <col min="16" max="16" width="13.140625" bestFit="1" customWidth="1"/>
  </cols>
  <sheetData>
    <row r="1" spans="1:17" ht="18.75" x14ac:dyDescent="0.3">
      <c r="G1" s="181" t="s">
        <v>53</v>
      </c>
      <c r="H1" s="128"/>
      <c r="I1" s="128"/>
      <c r="J1" s="128"/>
      <c r="K1" s="1" t="s">
        <v>0</v>
      </c>
    </row>
    <row r="2" spans="1:17" ht="16.5" x14ac:dyDescent="0.25">
      <c r="I2" s="1"/>
      <c r="K2" s="1"/>
    </row>
    <row r="3" spans="1:17" ht="16.5" customHeight="1" x14ac:dyDescent="0.3">
      <c r="G3" s="182" t="s">
        <v>1</v>
      </c>
      <c r="H3" s="129"/>
      <c r="I3" s="129"/>
      <c r="J3" s="129"/>
      <c r="K3" s="129" t="s">
        <v>1</v>
      </c>
      <c r="L3" s="129"/>
    </row>
    <row r="4" spans="1:17" ht="55.5" customHeight="1" x14ac:dyDescent="0.25">
      <c r="G4" s="183" t="s">
        <v>141</v>
      </c>
      <c r="H4" s="130"/>
      <c r="I4" s="130"/>
      <c r="J4" s="130"/>
      <c r="K4" s="129" t="s">
        <v>40</v>
      </c>
      <c r="L4" s="129"/>
    </row>
    <row r="5" spans="1:17" ht="16.899999999999999" x14ac:dyDescent="0.3">
      <c r="I5" s="23"/>
      <c r="J5" s="23"/>
      <c r="K5" s="12"/>
      <c r="L5" s="12"/>
    </row>
    <row r="6" spans="1:17" ht="16.5" x14ac:dyDescent="0.25">
      <c r="A6" s="128" t="s">
        <v>78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</row>
    <row r="7" spans="1:17" ht="16.5" x14ac:dyDescent="0.25">
      <c r="A7" s="128" t="s">
        <v>77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</row>
    <row r="8" spans="1:17" ht="16.5" x14ac:dyDescent="0.25">
      <c r="A8" s="131" t="s">
        <v>54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</row>
    <row r="9" spans="1:17" ht="45" customHeight="1" x14ac:dyDescent="0.25">
      <c r="A9" s="132" t="s">
        <v>2</v>
      </c>
      <c r="B9" s="134" t="s">
        <v>3</v>
      </c>
      <c r="C9" s="135"/>
      <c r="D9" s="138" t="s">
        <v>18</v>
      </c>
      <c r="E9" s="140" t="s">
        <v>13</v>
      </c>
      <c r="F9" s="141"/>
      <c r="G9" s="142" t="s">
        <v>42</v>
      </c>
      <c r="H9" s="143"/>
      <c r="I9" s="143"/>
      <c r="J9" s="144"/>
      <c r="K9" s="145" t="s">
        <v>4</v>
      </c>
      <c r="L9" s="145" t="s">
        <v>5</v>
      </c>
      <c r="M9" s="121" t="s">
        <v>6</v>
      </c>
    </row>
    <row r="10" spans="1:17" ht="61.5" customHeight="1" x14ac:dyDescent="0.25">
      <c r="A10" s="133"/>
      <c r="B10" s="136"/>
      <c r="C10" s="137"/>
      <c r="D10" s="139"/>
      <c r="E10" s="16" t="s">
        <v>15</v>
      </c>
      <c r="F10" s="16" t="s">
        <v>16</v>
      </c>
      <c r="G10" s="16" t="s">
        <v>7</v>
      </c>
      <c r="H10" s="17" t="s">
        <v>8</v>
      </c>
      <c r="I10" s="123" t="s">
        <v>17</v>
      </c>
      <c r="J10" s="124"/>
      <c r="K10" s="145"/>
      <c r="L10" s="145"/>
      <c r="M10" s="122"/>
    </row>
    <row r="11" spans="1:17" x14ac:dyDescent="0.3">
      <c r="A11" s="13">
        <v>1</v>
      </c>
      <c r="B11" s="125">
        <v>2</v>
      </c>
      <c r="C11" s="125"/>
      <c r="D11" s="13">
        <v>3</v>
      </c>
      <c r="E11" s="13">
        <v>4</v>
      </c>
      <c r="F11" s="13">
        <v>5</v>
      </c>
      <c r="G11" s="13">
        <v>6</v>
      </c>
      <c r="H11" s="6">
        <v>7</v>
      </c>
      <c r="I11" s="126">
        <v>8</v>
      </c>
      <c r="J11" s="127"/>
      <c r="K11" s="13">
        <v>9</v>
      </c>
      <c r="L11" s="13">
        <v>10</v>
      </c>
      <c r="M11" s="13">
        <v>11</v>
      </c>
    </row>
    <row r="12" spans="1:17" ht="19.5" customHeight="1" x14ac:dyDescent="0.25">
      <c r="A12" s="120" t="s">
        <v>56</v>
      </c>
      <c r="B12" s="120"/>
      <c r="C12" s="120"/>
      <c r="D12" s="120"/>
      <c r="E12" s="120"/>
      <c r="F12" s="120"/>
      <c r="G12" s="120"/>
      <c r="H12" s="120"/>
      <c r="I12" s="120"/>
      <c r="J12" s="120"/>
      <c r="K12" s="32"/>
      <c r="L12" s="32"/>
      <c r="M12" s="33"/>
    </row>
    <row r="13" spans="1:17" ht="15" customHeight="1" x14ac:dyDescent="0.25">
      <c r="A13" s="125" t="s">
        <v>43</v>
      </c>
      <c r="B13" s="125"/>
      <c r="C13" s="125"/>
      <c r="D13" s="125"/>
      <c r="E13" s="125"/>
      <c r="F13" s="125"/>
      <c r="G13" s="125"/>
      <c r="H13" s="125"/>
      <c r="I13" s="125"/>
      <c r="J13" s="125"/>
      <c r="K13" s="34"/>
      <c r="L13" s="34"/>
      <c r="M13" s="35"/>
    </row>
    <row r="14" spans="1:17" ht="15" customHeight="1" x14ac:dyDescent="0.25">
      <c r="A14" s="201" t="s">
        <v>36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02"/>
      <c r="L14" s="36"/>
      <c r="M14" s="37"/>
    </row>
    <row r="15" spans="1:17" ht="15" customHeight="1" x14ac:dyDescent="0.25">
      <c r="A15" s="184" t="s">
        <v>9</v>
      </c>
      <c r="B15" s="185" t="s">
        <v>129</v>
      </c>
      <c r="C15" s="186"/>
      <c r="D15" s="187">
        <v>2021</v>
      </c>
      <c r="E15" s="188" t="s">
        <v>58</v>
      </c>
      <c r="F15" s="9">
        <v>1</v>
      </c>
      <c r="G15" s="58">
        <f>SUM(H15:J15)</f>
        <v>1000</v>
      </c>
      <c r="H15" s="58">
        <v>0</v>
      </c>
      <c r="I15" s="189"/>
      <c r="J15" s="190">
        <v>1000</v>
      </c>
      <c r="K15" s="191">
        <v>112</v>
      </c>
      <c r="L15" s="111" t="s">
        <v>41</v>
      </c>
      <c r="M15" s="105">
        <v>228</v>
      </c>
      <c r="O15" s="60">
        <f>(2089.25202+0.13886)+3293.248+863.30089+618.73023+38.02+52.44+156.7</f>
        <v>7111.8300000000008</v>
      </c>
      <c r="P15" s="60">
        <f>7111.83-7111.69114</f>
        <v>0.13886000000002241</v>
      </c>
      <c r="Q15" s="60"/>
    </row>
    <row r="16" spans="1:17" x14ac:dyDescent="0.25">
      <c r="A16" s="192"/>
      <c r="B16" s="193"/>
      <c r="C16" s="194"/>
      <c r="D16" s="187">
        <v>2022</v>
      </c>
      <c r="E16" s="191"/>
      <c r="F16" s="9">
        <v>0</v>
      </c>
      <c r="G16" s="58">
        <f t="shared" ref="G16:G74" si="0">SUM(H16:J16)</f>
        <v>25</v>
      </c>
      <c r="H16" s="55">
        <v>0</v>
      </c>
      <c r="I16" s="195"/>
      <c r="J16" s="190">
        <v>25</v>
      </c>
      <c r="K16" s="191"/>
      <c r="L16" s="111"/>
      <c r="M16" s="106"/>
      <c r="O16" s="60"/>
      <c r="P16" s="60"/>
      <c r="Q16" s="60"/>
    </row>
    <row r="17" spans="1:17" x14ac:dyDescent="0.25">
      <c r="A17" s="192"/>
      <c r="B17" s="193"/>
      <c r="C17" s="194"/>
      <c r="D17" s="187">
        <v>2023</v>
      </c>
      <c r="E17" s="191"/>
      <c r="F17" s="9">
        <v>0</v>
      </c>
      <c r="G17" s="55">
        <f t="shared" si="0"/>
        <v>0</v>
      </c>
      <c r="H17" s="55">
        <v>0</v>
      </c>
      <c r="I17" s="195"/>
      <c r="J17" s="190">
        <v>0</v>
      </c>
      <c r="K17" s="191"/>
      <c r="L17" s="111"/>
      <c r="M17" s="106"/>
      <c r="O17" s="60"/>
      <c r="P17" s="60"/>
      <c r="Q17" s="60"/>
    </row>
    <row r="18" spans="1:17" x14ac:dyDescent="0.25">
      <c r="A18" s="192"/>
      <c r="B18" s="193"/>
      <c r="C18" s="194"/>
      <c r="D18" s="187">
        <v>2024</v>
      </c>
      <c r="E18" s="191"/>
      <c r="F18" s="9">
        <v>0</v>
      </c>
      <c r="G18" s="55">
        <f>SUM(H18:J18)</f>
        <v>0</v>
      </c>
      <c r="H18" s="55">
        <v>0</v>
      </c>
      <c r="I18" s="195"/>
      <c r="J18" s="190">
        <v>0</v>
      </c>
      <c r="K18" s="191"/>
      <c r="L18" s="111"/>
      <c r="M18" s="106"/>
      <c r="O18" s="60"/>
      <c r="P18" s="60"/>
      <c r="Q18" s="60"/>
    </row>
    <row r="19" spans="1:17" x14ac:dyDescent="0.25">
      <c r="A19" s="196"/>
      <c r="B19" s="197"/>
      <c r="C19" s="198"/>
      <c r="D19" s="187">
        <v>2025</v>
      </c>
      <c r="E19" s="199"/>
      <c r="F19" s="9">
        <v>0</v>
      </c>
      <c r="G19" s="55">
        <f>SUM(H19:J19)</f>
        <v>0</v>
      </c>
      <c r="H19" s="55">
        <v>0</v>
      </c>
      <c r="I19" s="195"/>
      <c r="J19" s="190">
        <v>0</v>
      </c>
      <c r="K19" s="191"/>
      <c r="L19" s="111"/>
      <c r="M19" s="106"/>
      <c r="O19" s="60"/>
      <c r="P19" s="60"/>
      <c r="Q19" s="60"/>
    </row>
    <row r="20" spans="1:17" ht="15" customHeight="1" x14ac:dyDescent="0.25">
      <c r="A20" s="188" t="s">
        <v>10</v>
      </c>
      <c r="B20" s="185" t="s">
        <v>130</v>
      </c>
      <c r="C20" s="186"/>
      <c r="D20" s="187">
        <v>2021</v>
      </c>
      <c r="E20" s="188" t="s">
        <v>58</v>
      </c>
      <c r="F20" s="9">
        <v>1</v>
      </c>
      <c r="G20" s="58">
        <f t="shared" si="0"/>
        <v>684.5</v>
      </c>
      <c r="H20" s="58">
        <v>0</v>
      </c>
      <c r="I20" s="189"/>
      <c r="J20" s="190">
        <f>1500-1315.5+500</f>
        <v>684.5</v>
      </c>
      <c r="K20" s="191"/>
      <c r="L20" s="111"/>
      <c r="M20" s="106"/>
      <c r="O20" s="60"/>
      <c r="P20" s="60"/>
      <c r="Q20" s="60"/>
    </row>
    <row r="21" spans="1:17" x14ac:dyDescent="0.25">
      <c r="A21" s="191"/>
      <c r="B21" s="193"/>
      <c r="C21" s="194"/>
      <c r="D21" s="187">
        <v>2022</v>
      </c>
      <c r="E21" s="191"/>
      <c r="F21" s="9">
        <v>0</v>
      </c>
      <c r="G21" s="58">
        <f t="shared" si="0"/>
        <v>0</v>
      </c>
      <c r="H21" s="24">
        <v>0</v>
      </c>
      <c r="I21" s="28"/>
      <c r="J21" s="190">
        <v>0</v>
      </c>
      <c r="K21" s="191"/>
      <c r="L21" s="111"/>
      <c r="M21" s="106"/>
      <c r="O21" s="61">
        <f>J36+J41+J46+J51</f>
        <v>247.2</v>
      </c>
      <c r="P21" s="60"/>
      <c r="Q21" s="60"/>
    </row>
    <row r="22" spans="1:17" x14ac:dyDescent="0.25">
      <c r="A22" s="191"/>
      <c r="B22" s="193"/>
      <c r="C22" s="194"/>
      <c r="D22" s="187">
        <v>2023</v>
      </c>
      <c r="E22" s="191"/>
      <c r="F22" s="9">
        <v>0</v>
      </c>
      <c r="G22" s="24">
        <f t="shared" si="0"/>
        <v>0</v>
      </c>
      <c r="H22" s="24">
        <v>0</v>
      </c>
      <c r="I22" s="28"/>
      <c r="J22" s="190">
        <v>0</v>
      </c>
      <c r="K22" s="191"/>
      <c r="L22" s="111"/>
      <c r="M22" s="106"/>
      <c r="N22" s="26"/>
      <c r="O22" s="60"/>
      <c r="P22" s="60"/>
      <c r="Q22" s="60"/>
    </row>
    <row r="23" spans="1:17" ht="15.75" customHeight="1" x14ac:dyDescent="0.25">
      <c r="A23" s="191"/>
      <c r="B23" s="193"/>
      <c r="C23" s="194"/>
      <c r="D23" s="187">
        <v>2024</v>
      </c>
      <c r="E23" s="191"/>
      <c r="F23" s="9">
        <v>0</v>
      </c>
      <c r="G23" s="24"/>
      <c r="H23" s="24"/>
      <c r="I23" s="28"/>
      <c r="J23" s="190"/>
      <c r="K23" s="191"/>
      <c r="L23" s="111"/>
      <c r="M23" s="106"/>
      <c r="O23" s="60"/>
      <c r="P23" s="60"/>
      <c r="Q23" s="60"/>
    </row>
    <row r="24" spans="1:17" x14ac:dyDescent="0.25">
      <c r="A24" s="199"/>
      <c r="B24" s="197"/>
      <c r="C24" s="198"/>
      <c r="D24" s="187">
        <v>2025</v>
      </c>
      <c r="E24" s="199"/>
      <c r="F24" s="9">
        <v>0</v>
      </c>
      <c r="G24" s="55">
        <f>SUM(H24:J24)</f>
        <v>0</v>
      </c>
      <c r="H24" s="55">
        <v>0</v>
      </c>
      <c r="I24" s="195"/>
      <c r="J24" s="190">
        <v>0</v>
      </c>
      <c r="K24" s="191"/>
      <c r="L24" s="111"/>
      <c r="M24" s="106"/>
      <c r="O24" s="60"/>
      <c r="P24" s="60"/>
      <c r="Q24" s="60"/>
    </row>
    <row r="25" spans="1:17" ht="15" customHeight="1" x14ac:dyDescent="0.25">
      <c r="A25" s="188" t="s">
        <v>11</v>
      </c>
      <c r="B25" s="185" t="s">
        <v>55</v>
      </c>
      <c r="C25" s="186"/>
      <c r="D25" s="187">
        <v>2021</v>
      </c>
      <c r="E25" s="188" t="s">
        <v>58</v>
      </c>
      <c r="F25" s="19">
        <v>1</v>
      </c>
      <c r="G25" s="58">
        <f t="shared" ref="G25:G52" si="1">SUM(H25:J25)</f>
        <v>857.09959000000026</v>
      </c>
      <c r="H25" s="58">
        <v>0</v>
      </c>
      <c r="I25" s="189"/>
      <c r="J25" s="190">
        <f>4669.8-1040.584-1688.12641+0.11-1084.1</f>
        <v>857.09959000000026</v>
      </c>
      <c r="K25" s="191"/>
      <c r="L25" s="111"/>
      <c r="M25" s="106"/>
      <c r="N25" s="26">
        <v>5669.8</v>
      </c>
      <c r="O25" s="60"/>
      <c r="P25" s="61">
        <f>J26+J21+J16+J36+J46+O77+J51</f>
        <v>5522.7879999999996</v>
      </c>
      <c r="Q25" s="60"/>
    </row>
    <row r="26" spans="1:17" x14ac:dyDescent="0.25">
      <c r="A26" s="191"/>
      <c r="B26" s="193"/>
      <c r="C26" s="194"/>
      <c r="D26" s="187">
        <v>2022</v>
      </c>
      <c r="E26" s="191"/>
      <c r="F26" s="9">
        <v>1</v>
      </c>
      <c r="G26" s="58">
        <f t="shared" si="1"/>
        <v>2089.3000000000002</v>
      </c>
      <c r="H26" s="55">
        <v>0</v>
      </c>
      <c r="I26" s="195"/>
      <c r="J26" s="190">
        <f>2089.3</f>
        <v>2089.3000000000002</v>
      </c>
      <c r="K26" s="191"/>
      <c r="L26" s="111"/>
      <c r="M26" s="106"/>
      <c r="N26" s="26"/>
      <c r="O26" s="60"/>
      <c r="P26" s="60"/>
      <c r="Q26" s="60"/>
    </row>
    <row r="27" spans="1:17" x14ac:dyDescent="0.25">
      <c r="A27" s="191"/>
      <c r="B27" s="193"/>
      <c r="C27" s="194"/>
      <c r="D27" s="187">
        <v>2023</v>
      </c>
      <c r="E27" s="191"/>
      <c r="F27" s="9">
        <v>0</v>
      </c>
      <c r="G27" s="55">
        <f t="shared" si="1"/>
        <v>0</v>
      </c>
      <c r="H27" s="55">
        <v>0</v>
      </c>
      <c r="I27" s="195"/>
      <c r="J27" s="190">
        <v>0</v>
      </c>
      <c r="K27" s="191"/>
      <c r="L27" s="111"/>
      <c r="M27" s="106"/>
      <c r="N27" s="26"/>
      <c r="O27" s="60"/>
      <c r="P27" s="61">
        <f>O15-P25</f>
        <v>1589.0420000000013</v>
      </c>
      <c r="Q27" s="60"/>
    </row>
    <row r="28" spans="1:17" ht="16.5" customHeight="1" x14ac:dyDescent="0.25">
      <c r="A28" s="191"/>
      <c r="B28" s="193"/>
      <c r="C28" s="194"/>
      <c r="D28" s="187">
        <v>2024</v>
      </c>
      <c r="E28" s="191"/>
      <c r="F28" s="9">
        <v>0</v>
      </c>
      <c r="G28" s="55">
        <f>SUM(H28:J28)</f>
        <v>0</v>
      </c>
      <c r="H28" s="55">
        <v>0</v>
      </c>
      <c r="I28" s="195"/>
      <c r="J28" s="190">
        <v>0</v>
      </c>
      <c r="K28" s="191"/>
      <c r="L28" s="111"/>
      <c r="M28" s="106"/>
      <c r="O28" s="60"/>
      <c r="P28" s="60"/>
      <c r="Q28" s="60"/>
    </row>
    <row r="29" spans="1:17" x14ac:dyDescent="0.25">
      <c r="A29" s="199"/>
      <c r="B29" s="197"/>
      <c r="C29" s="198"/>
      <c r="D29" s="187">
        <v>2025</v>
      </c>
      <c r="E29" s="199"/>
      <c r="F29" s="9">
        <v>0</v>
      </c>
      <c r="G29" s="55">
        <f>SUM(H29:J29)</f>
        <v>0</v>
      </c>
      <c r="H29" s="55">
        <v>0</v>
      </c>
      <c r="I29" s="195"/>
      <c r="J29" s="190">
        <v>0</v>
      </c>
      <c r="K29" s="191"/>
      <c r="L29" s="111"/>
      <c r="M29" s="106"/>
      <c r="O29" s="60"/>
      <c r="P29" s="60"/>
      <c r="Q29" s="60"/>
    </row>
    <row r="30" spans="1:17" ht="15" customHeight="1" x14ac:dyDescent="0.25">
      <c r="A30" s="184" t="s">
        <v>79</v>
      </c>
      <c r="B30" s="185" t="s">
        <v>99</v>
      </c>
      <c r="C30" s="186"/>
      <c r="D30" s="187">
        <v>2021</v>
      </c>
      <c r="E30" s="188" t="s">
        <v>58</v>
      </c>
      <c r="F30" s="19">
        <v>1</v>
      </c>
      <c r="G30" s="58">
        <f t="shared" ref="G30:G32" si="2">SUM(H30:J30)</f>
        <v>1000</v>
      </c>
      <c r="H30" s="58">
        <v>0</v>
      </c>
      <c r="I30" s="189"/>
      <c r="J30" s="190">
        <v>1000</v>
      </c>
      <c r="K30" s="191"/>
      <c r="L30" s="111"/>
      <c r="M30" s="106"/>
      <c r="N30" s="26"/>
      <c r="O30" s="60"/>
      <c r="P30" s="60"/>
      <c r="Q30" s="60"/>
    </row>
    <row r="31" spans="1:17" x14ac:dyDescent="0.25">
      <c r="A31" s="192"/>
      <c r="B31" s="193"/>
      <c r="C31" s="194"/>
      <c r="D31" s="187">
        <v>2022</v>
      </c>
      <c r="E31" s="191"/>
      <c r="F31" s="9">
        <v>1</v>
      </c>
      <c r="G31" s="58">
        <f t="shared" si="2"/>
        <v>8486.2999999999993</v>
      </c>
      <c r="H31" s="24">
        <v>0</v>
      </c>
      <c r="I31" s="28"/>
      <c r="J31" s="190">
        <v>8486.2999999999993</v>
      </c>
      <c r="K31" s="191"/>
      <c r="L31" s="111"/>
      <c r="M31" s="106"/>
      <c r="N31" s="26"/>
      <c r="O31" s="60"/>
      <c r="P31" s="60"/>
      <c r="Q31" s="60"/>
    </row>
    <row r="32" spans="1:17" x14ac:dyDescent="0.25">
      <c r="A32" s="192"/>
      <c r="B32" s="193"/>
      <c r="C32" s="194"/>
      <c r="D32" s="187">
        <v>2023</v>
      </c>
      <c r="E32" s="191"/>
      <c r="F32" s="9">
        <v>0</v>
      </c>
      <c r="G32" s="24">
        <f t="shared" si="2"/>
        <v>0</v>
      </c>
      <c r="H32" s="24">
        <v>0</v>
      </c>
      <c r="I32" s="28"/>
      <c r="J32" s="190">
        <v>0</v>
      </c>
      <c r="K32" s="191"/>
      <c r="L32" s="111"/>
      <c r="M32" s="106"/>
      <c r="N32" s="26"/>
      <c r="O32" s="60"/>
      <c r="P32" s="60"/>
      <c r="Q32" s="60"/>
    </row>
    <row r="33" spans="1:17" x14ac:dyDescent="0.25">
      <c r="A33" s="192"/>
      <c r="B33" s="193"/>
      <c r="C33" s="194"/>
      <c r="D33" s="187">
        <v>2024</v>
      </c>
      <c r="E33" s="191"/>
      <c r="F33" s="9">
        <v>0</v>
      </c>
      <c r="G33" s="24">
        <f>SUM(H33:J33)</f>
        <v>0</v>
      </c>
      <c r="H33" s="24">
        <v>0</v>
      </c>
      <c r="I33" s="28"/>
      <c r="J33" s="190">
        <v>0</v>
      </c>
      <c r="K33" s="191"/>
      <c r="L33" s="111"/>
      <c r="M33" s="106"/>
      <c r="O33" s="60"/>
      <c r="P33" s="60"/>
      <c r="Q33" s="60"/>
    </row>
    <row r="34" spans="1:17" x14ac:dyDescent="0.25">
      <c r="A34" s="196"/>
      <c r="B34" s="197"/>
      <c r="C34" s="198"/>
      <c r="D34" s="187">
        <v>2025</v>
      </c>
      <c r="E34" s="199"/>
      <c r="F34" s="9">
        <v>0</v>
      </c>
      <c r="G34" s="55">
        <f>SUM(H34:J34)</f>
        <v>0</v>
      </c>
      <c r="H34" s="55">
        <v>0</v>
      </c>
      <c r="I34" s="195"/>
      <c r="J34" s="190">
        <v>0</v>
      </c>
      <c r="K34" s="191"/>
      <c r="L34" s="111"/>
      <c r="M34" s="106"/>
      <c r="O34" s="60"/>
      <c r="P34" s="60"/>
      <c r="Q34" s="60"/>
    </row>
    <row r="35" spans="1:17" ht="15" customHeight="1" x14ac:dyDescent="0.25">
      <c r="A35" s="184" t="s">
        <v>60</v>
      </c>
      <c r="B35" s="185" t="s">
        <v>88</v>
      </c>
      <c r="C35" s="186"/>
      <c r="D35" s="187">
        <v>2021</v>
      </c>
      <c r="E35" s="188" t="s">
        <v>58</v>
      </c>
      <c r="F35" s="19">
        <v>0</v>
      </c>
      <c r="G35" s="58">
        <f t="shared" ref="G35:G37" si="3">SUM(H35:J35)</f>
        <v>0</v>
      </c>
      <c r="H35" s="58">
        <v>0</v>
      </c>
      <c r="I35" s="189"/>
      <c r="J35" s="190"/>
      <c r="K35" s="191"/>
      <c r="L35" s="111"/>
      <c r="M35" s="106"/>
      <c r="N35" s="26"/>
      <c r="O35" s="60"/>
      <c r="P35" s="60"/>
      <c r="Q35" s="60"/>
    </row>
    <row r="36" spans="1:17" x14ac:dyDescent="0.25">
      <c r="A36" s="192"/>
      <c r="B36" s="193"/>
      <c r="C36" s="194"/>
      <c r="D36" s="187">
        <v>2022</v>
      </c>
      <c r="E36" s="191"/>
      <c r="F36" s="9">
        <v>1</v>
      </c>
      <c r="G36" s="58">
        <f t="shared" si="3"/>
        <v>24.72</v>
      </c>
      <c r="H36" s="24">
        <v>0</v>
      </c>
      <c r="I36" s="28"/>
      <c r="J36" s="190">
        <f>24.72</f>
        <v>24.72</v>
      </c>
      <c r="K36" s="191"/>
      <c r="L36" s="111"/>
      <c r="M36" s="106"/>
      <c r="N36" s="26" t="s">
        <v>98</v>
      </c>
      <c r="O36" s="61">
        <f>J36+J41</f>
        <v>156.68</v>
      </c>
      <c r="P36" s="60" t="s">
        <v>92</v>
      </c>
      <c r="Q36" s="60"/>
    </row>
    <row r="37" spans="1:17" x14ac:dyDescent="0.25">
      <c r="A37" s="192"/>
      <c r="B37" s="193"/>
      <c r="C37" s="194"/>
      <c r="D37" s="187">
        <v>2023</v>
      </c>
      <c r="E37" s="191"/>
      <c r="F37" s="9">
        <v>0</v>
      </c>
      <c r="G37" s="24">
        <f t="shared" si="3"/>
        <v>0</v>
      </c>
      <c r="H37" s="24">
        <v>0</v>
      </c>
      <c r="I37" s="28"/>
      <c r="J37" s="190">
        <v>0</v>
      </c>
      <c r="K37" s="191"/>
      <c r="L37" s="111"/>
      <c r="M37" s="106"/>
      <c r="N37" s="26"/>
      <c r="O37" s="60"/>
      <c r="P37" s="60"/>
      <c r="Q37" s="60"/>
    </row>
    <row r="38" spans="1:17" x14ac:dyDescent="0.25">
      <c r="A38" s="192"/>
      <c r="B38" s="193"/>
      <c r="C38" s="194"/>
      <c r="D38" s="187">
        <v>2024</v>
      </c>
      <c r="E38" s="191"/>
      <c r="F38" s="9">
        <v>0</v>
      </c>
      <c r="G38" s="24">
        <f>SUM(H38:J38)</f>
        <v>0</v>
      </c>
      <c r="H38" s="24">
        <v>0</v>
      </c>
      <c r="I38" s="28"/>
      <c r="J38" s="190">
        <v>0</v>
      </c>
      <c r="K38" s="191"/>
      <c r="L38" s="111"/>
      <c r="M38" s="106"/>
      <c r="O38" s="60"/>
      <c r="P38" s="60"/>
      <c r="Q38" s="60"/>
    </row>
    <row r="39" spans="1:17" x14ac:dyDescent="0.25">
      <c r="A39" s="196"/>
      <c r="B39" s="197"/>
      <c r="C39" s="198"/>
      <c r="D39" s="187">
        <v>2025</v>
      </c>
      <c r="E39" s="199"/>
      <c r="F39" s="9">
        <v>0</v>
      </c>
      <c r="G39" s="55">
        <f>SUM(H39:J39)</f>
        <v>0</v>
      </c>
      <c r="H39" s="55">
        <v>0</v>
      </c>
      <c r="I39" s="195"/>
      <c r="J39" s="190">
        <v>0</v>
      </c>
      <c r="K39" s="191"/>
      <c r="L39" s="111"/>
      <c r="M39" s="106"/>
      <c r="O39" s="60"/>
      <c r="P39" s="60"/>
      <c r="Q39" s="60"/>
    </row>
    <row r="40" spans="1:17" ht="15" customHeight="1" x14ac:dyDescent="0.25">
      <c r="A40" s="184" t="s">
        <v>80</v>
      </c>
      <c r="B40" s="185" t="s">
        <v>89</v>
      </c>
      <c r="C40" s="186"/>
      <c r="D40" s="187">
        <v>2021</v>
      </c>
      <c r="E40" s="188" t="s">
        <v>58</v>
      </c>
      <c r="F40" s="19">
        <v>0</v>
      </c>
      <c r="G40" s="58">
        <f t="shared" ref="G40:G42" si="4">SUM(H40:J40)</f>
        <v>0</v>
      </c>
      <c r="H40" s="58">
        <v>0</v>
      </c>
      <c r="I40" s="189"/>
      <c r="J40" s="190"/>
      <c r="K40" s="191"/>
      <c r="L40" s="111"/>
      <c r="M40" s="106"/>
      <c r="N40" s="64"/>
      <c r="O40" s="60"/>
      <c r="P40" s="60"/>
      <c r="Q40" s="60"/>
    </row>
    <row r="41" spans="1:17" x14ac:dyDescent="0.25">
      <c r="A41" s="192"/>
      <c r="B41" s="193"/>
      <c r="C41" s="194"/>
      <c r="D41" s="187">
        <v>2022</v>
      </c>
      <c r="E41" s="191"/>
      <c r="F41" s="9">
        <v>1</v>
      </c>
      <c r="G41" s="58">
        <f t="shared" si="4"/>
        <v>131.96</v>
      </c>
      <c r="H41" s="24">
        <v>0</v>
      </c>
      <c r="I41" s="28"/>
      <c r="J41" s="190">
        <v>131.96</v>
      </c>
      <c r="K41" s="191"/>
      <c r="L41" s="111"/>
      <c r="M41" s="106"/>
      <c r="N41" s="26"/>
      <c r="O41" s="60"/>
      <c r="P41" s="60"/>
      <c r="Q41" s="60"/>
    </row>
    <row r="42" spans="1:17" x14ac:dyDescent="0.25">
      <c r="A42" s="192"/>
      <c r="B42" s="193"/>
      <c r="C42" s="194"/>
      <c r="D42" s="187">
        <v>2023</v>
      </c>
      <c r="E42" s="191"/>
      <c r="F42" s="9">
        <v>0</v>
      </c>
      <c r="G42" s="24">
        <f t="shared" si="4"/>
        <v>0</v>
      </c>
      <c r="H42" s="24">
        <v>0</v>
      </c>
      <c r="I42" s="28"/>
      <c r="J42" s="190">
        <v>0</v>
      </c>
      <c r="K42" s="191"/>
      <c r="L42" s="111"/>
      <c r="M42" s="106"/>
      <c r="N42" s="26"/>
      <c r="O42" s="60"/>
      <c r="P42" s="60"/>
      <c r="Q42" s="60"/>
    </row>
    <row r="43" spans="1:17" x14ac:dyDescent="0.25">
      <c r="A43" s="192"/>
      <c r="B43" s="193"/>
      <c r="C43" s="194"/>
      <c r="D43" s="187">
        <v>2024</v>
      </c>
      <c r="E43" s="191"/>
      <c r="F43" s="9">
        <v>0</v>
      </c>
      <c r="G43" s="24">
        <f>SUM(H43:J43)</f>
        <v>0</v>
      </c>
      <c r="H43" s="24">
        <v>0</v>
      </c>
      <c r="I43" s="28"/>
      <c r="J43" s="190">
        <v>0</v>
      </c>
      <c r="K43" s="191"/>
      <c r="L43" s="111"/>
      <c r="M43" s="106"/>
      <c r="O43" s="60"/>
      <c r="P43" s="60"/>
      <c r="Q43" s="60"/>
    </row>
    <row r="44" spans="1:17" x14ac:dyDescent="0.25">
      <c r="A44" s="196"/>
      <c r="B44" s="197"/>
      <c r="C44" s="198"/>
      <c r="D44" s="187">
        <v>2025</v>
      </c>
      <c r="E44" s="199"/>
      <c r="F44" s="9">
        <v>0</v>
      </c>
      <c r="G44" s="55">
        <f>SUM(H44:J44)</f>
        <v>0</v>
      </c>
      <c r="H44" s="55">
        <v>0</v>
      </c>
      <c r="I44" s="195"/>
      <c r="J44" s="190">
        <v>0</v>
      </c>
      <c r="K44" s="191"/>
      <c r="L44" s="111"/>
      <c r="M44" s="106"/>
      <c r="O44" s="60"/>
      <c r="P44" s="60"/>
      <c r="Q44" s="60"/>
    </row>
    <row r="45" spans="1:17" ht="15" customHeight="1" x14ac:dyDescent="0.25">
      <c r="A45" s="184" t="s">
        <v>81</v>
      </c>
      <c r="B45" s="185" t="s">
        <v>82</v>
      </c>
      <c r="C45" s="186"/>
      <c r="D45" s="187">
        <v>2021</v>
      </c>
      <c r="E45" s="188" t="s">
        <v>58</v>
      </c>
      <c r="F45" s="19">
        <v>0</v>
      </c>
      <c r="G45" s="58">
        <f t="shared" ref="G45:G47" si="5">SUM(H45:J45)</f>
        <v>0</v>
      </c>
      <c r="H45" s="58">
        <v>0</v>
      </c>
      <c r="I45" s="189"/>
      <c r="J45" s="190"/>
      <c r="K45" s="191"/>
      <c r="L45" s="111"/>
      <c r="M45" s="106"/>
      <c r="N45" s="26"/>
      <c r="O45" s="60"/>
      <c r="P45" s="60"/>
      <c r="Q45" s="60"/>
    </row>
    <row r="46" spans="1:17" x14ac:dyDescent="0.25">
      <c r="A46" s="192"/>
      <c r="B46" s="193"/>
      <c r="C46" s="194"/>
      <c r="D46" s="187">
        <v>2022</v>
      </c>
      <c r="E46" s="191"/>
      <c r="F46" s="9">
        <v>1</v>
      </c>
      <c r="G46" s="58">
        <f t="shared" si="5"/>
        <v>52.48</v>
      </c>
      <c r="H46" s="24">
        <v>0</v>
      </c>
      <c r="I46" s="28"/>
      <c r="J46" s="190">
        <v>52.48</v>
      </c>
      <c r="K46" s="191"/>
      <c r="L46" s="111"/>
      <c r="M46" s="106"/>
      <c r="N46" s="26"/>
      <c r="O46" s="60" t="s">
        <v>91</v>
      </c>
      <c r="P46" s="60"/>
      <c r="Q46" s="60"/>
    </row>
    <row r="47" spans="1:17" x14ac:dyDescent="0.25">
      <c r="A47" s="192"/>
      <c r="B47" s="193"/>
      <c r="C47" s="194"/>
      <c r="D47" s="187">
        <v>2023</v>
      </c>
      <c r="E47" s="191"/>
      <c r="F47" s="9">
        <v>0</v>
      </c>
      <c r="G47" s="24">
        <f t="shared" si="5"/>
        <v>0</v>
      </c>
      <c r="H47" s="24">
        <v>0</v>
      </c>
      <c r="I47" s="28"/>
      <c r="J47" s="190">
        <v>0</v>
      </c>
      <c r="K47" s="191"/>
      <c r="L47" s="111"/>
      <c r="M47" s="106"/>
      <c r="N47" s="26"/>
      <c r="O47" s="66"/>
      <c r="P47" s="61">
        <f>J21+J26+J31+J36+J46+J51+J67+G77</f>
        <v>29763.54</v>
      </c>
      <c r="Q47" s="60"/>
    </row>
    <row r="48" spans="1:17" x14ac:dyDescent="0.25">
      <c r="A48" s="192"/>
      <c r="B48" s="193"/>
      <c r="C48" s="194"/>
      <c r="D48" s="187">
        <v>2024</v>
      </c>
      <c r="E48" s="191"/>
      <c r="F48" s="9">
        <v>0</v>
      </c>
      <c r="G48" s="24">
        <f>SUM(H48:J48)</f>
        <v>0</v>
      </c>
      <c r="H48" s="24">
        <v>0</v>
      </c>
      <c r="I48" s="28"/>
      <c r="J48" s="190">
        <v>0</v>
      </c>
      <c r="K48" s="191"/>
      <c r="L48" s="111"/>
      <c r="M48" s="106"/>
      <c r="O48" s="66"/>
      <c r="P48" s="60"/>
      <c r="Q48" s="60"/>
    </row>
    <row r="49" spans="1:17" x14ac:dyDescent="0.25">
      <c r="A49" s="196"/>
      <c r="B49" s="197"/>
      <c r="C49" s="198"/>
      <c r="D49" s="187">
        <v>2025</v>
      </c>
      <c r="E49" s="199"/>
      <c r="F49" s="9">
        <v>0</v>
      </c>
      <c r="G49" s="55">
        <f>SUM(H49:J49)</f>
        <v>0</v>
      </c>
      <c r="H49" s="55">
        <v>0</v>
      </c>
      <c r="I49" s="195"/>
      <c r="J49" s="190">
        <v>0</v>
      </c>
      <c r="K49" s="191"/>
      <c r="L49" s="111"/>
      <c r="M49" s="106"/>
      <c r="O49" s="60"/>
      <c r="P49" s="60"/>
      <c r="Q49" s="60"/>
    </row>
    <row r="50" spans="1:17" ht="15" customHeight="1" x14ac:dyDescent="0.25">
      <c r="A50" s="184" t="s">
        <v>87</v>
      </c>
      <c r="B50" s="185" t="s">
        <v>86</v>
      </c>
      <c r="C50" s="186"/>
      <c r="D50" s="187">
        <v>2021</v>
      </c>
      <c r="E50" s="188" t="s">
        <v>58</v>
      </c>
      <c r="F50" s="19">
        <v>0</v>
      </c>
      <c r="G50" s="58">
        <f t="shared" si="1"/>
        <v>0</v>
      </c>
      <c r="H50" s="58">
        <v>0</v>
      </c>
      <c r="I50" s="189"/>
      <c r="J50" s="190"/>
      <c r="K50" s="191"/>
      <c r="L50" s="111"/>
      <c r="M50" s="106"/>
      <c r="N50" s="26"/>
      <c r="O50" s="66"/>
      <c r="P50" s="60"/>
      <c r="Q50" s="60"/>
    </row>
    <row r="51" spans="1:17" x14ac:dyDescent="0.25">
      <c r="A51" s="192"/>
      <c r="B51" s="193"/>
      <c r="C51" s="194"/>
      <c r="D51" s="187">
        <v>2022</v>
      </c>
      <c r="E51" s="191"/>
      <c r="F51" s="9">
        <v>1</v>
      </c>
      <c r="G51" s="58">
        <f t="shared" si="1"/>
        <v>38.04</v>
      </c>
      <c r="H51" s="24">
        <v>0</v>
      </c>
      <c r="I51" s="28"/>
      <c r="J51" s="190">
        <v>38.04</v>
      </c>
      <c r="K51" s="191"/>
      <c r="L51" s="111"/>
      <c r="M51" s="106"/>
      <c r="N51" s="26"/>
      <c r="O51" s="60" t="s">
        <v>90</v>
      </c>
      <c r="P51" s="60"/>
      <c r="Q51" s="60"/>
    </row>
    <row r="52" spans="1:17" x14ac:dyDescent="0.25">
      <c r="A52" s="192"/>
      <c r="B52" s="193"/>
      <c r="C52" s="194"/>
      <c r="D52" s="187">
        <v>2023</v>
      </c>
      <c r="E52" s="191"/>
      <c r="F52" s="9">
        <v>0</v>
      </c>
      <c r="G52" s="24">
        <f t="shared" si="1"/>
        <v>0</v>
      </c>
      <c r="H52" s="24">
        <v>0</v>
      </c>
      <c r="I52" s="28"/>
      <c r="J52" s="190">
        <v>0</v>
      </c>
      <c r="K52" s="191"/>
      <c r="L52" s="111"/>
      <c r="M52" s="106"/>
      <c r="N52" s="26"/>
      <c r="O52" s="60"/>
      <c r="P52" s="60"/>
      <c r="Q52" s="60"/>
    </row>
    <row r="53" spans="1:17" x14ac:dyDescent="0.25">
      <c r="A53" s="192"/>
      <c r="B53" s="193"/>
      <c r="C53" s="194"/>
      <c r="D53" s="187">
        <v>2024</v>
      </c>
      <c r="E53" s="191"/>
      <c r="F53" s="9">
        <v>0</v>
      </c>
      <c r="G53" s="24">
        <f>SUM(H53:J53)</f>
        <v>0</v>
      </c>
      <c r="H53" s="24">
        <v>0</v>
      </c>
      <c r="I53" s="28"/>
      <c r="J53" s="190">
        <v>0</v>
      </c>
      <c r="K53" s="200"/>
      <c r="L53" s="42"/>
      <c r="M53" s="31"/>
      <c r="O53" s="60"/>
      <c r="P53" s="60"/>
      <c r="Q53" s="60"/>
    </row>
    <row r="54" spans="1:17" x14ac:dyDescent="0.25">
      <c r="A54" s="196"/>
      <c r="B54" s="197"/>
      <c r="C54" s="198"/>
      <c r="D54" s="187">
        <v>2025</v>
      </c>
      <c r="E54" s="199"/>
      <c r="F54" s="9">
        <v>0</v>
      </c>
      <c r="G54" s="55">
        <f>SUM(H54:J54)</f>
        <v>0</v>
      </c>
      <c r="H54" s="55">
        <v>0</v>
      </c>
      <c r="I54" s="195"/>
      <c r="J54" s="190">
        <v>0</v>
      </c>
      <c r="K54" s="200"/>
      <c r="L54" s="42"/>
      <c r="M54" s="31"/>
      <c r="O54" s="60"/>
      <c r="P54" s="60"/>
      <c r="Q54" s="60"/>
    </row>
    <row r="55" spans="1:17" ht="15" customHeight="1" x14ac:dyDescent="0.25">
      <c r="A55" s="184" t="s">
        <v>127</v>
      </c>
      <c r="B55" s="185" t="s">
        <v>128</v>
      </c>
      <c r="C55" s="186"/>
      <c r="D55" s="187">
        <v>2021</v>
      </c>
      <c r="E55" s="188" t="s">
        <v>58</v>
      </c>
      <c r="F55" s="19">
        <v>0</v>
      </c>
      <c r="G55" s="58">
        <f t="shared" ref="G55:G57" si="6">SUM(H55:J55)</f>
        <v>0</v>
      </c>
      <c r="H55" s="58">
        <v>0</v>
      </c>
      <c r="I55" s="189"/>
      <c r="J55" s="190"/>
      <c r="K55" s="200"/>
      <c r="L55" s="42"/>
      <c r="M55" s="31"/>
      <c r="N55" s="26"/>
      <c r="O55" s="66"/>
      <c r="P55" s="60"/>
      <c r="Q55" s="60"/>
    </row>
    <row r="56" spans="1:17" x14ac:dyDescent="0.25">
      <c r="A56" s="192"/>
      <c r="B56" s="193"/>
      <c r="C56" s="194"/>
      <c r="D56" s="187">
        <v>2022</v>
      </c>
      <c r="E56" s="191"/>
      <c r="F56" s="9">
        <v>0</v>
      </c>
      <c r="G56" s="58">
        <f t="shared" si="6"/>
        <v>0</v>
      </c>
      <c r="H56" s="24">
        <v>0</v>
      </c>
      <c r="I56" s="28"/>
      <c r="J56" s="190">
        <v>0</v>
      </c>
      <c r="K56" s="200"/>
      <c r="L56" s="42"/>
      <c r="M56" s="31"/>
      <c r="N56" s="26"/>
      <c r="O56" s="60" t="s">
        <v>90</v>
      </c>
      <c r="P56" s="60"/>
      <c r="Q56" s="60"/>
    </row>
    <row r="57" spans="1:17" x14ac:dyDescent="0.25">
      <c r="A57" s="192"/>
      <c r="B57" s="193"/>
      <c r="C57" s="194"/>
      <c r="D57" s="187">
        <v>2023</v>
      </c>
      <c r="E57" s="191"/>
      <c r="F57" s="9">
        <v>1</v>
      </c>
      <c r="G57" s="24">
        <f t="shared" si="6"/>
        <v>2800</v>
      </c>
      <c r="H57" s="24">
        <v>0</v>
      </c>
      <c r="I57" s="28"/>
      <c r="J57" s="190">
        <v>2800</v>
      </c>
      <c r="K57" s="200"/>
      <c r="L57" s="42"/>
      <c r="M57" s="31"/>
      <c r="N57" s="26"/>
      <c r="O57" s="60"/>
      <c r="P57" s="60"/>
      <c r="Q57" s="60"/>
    </row>
    <row r="58" spans="1:17" x14ac:dyDescent="0.25">
      <c r="A58" s="192"/>
      <c r="B58" s="193"/>
      <c r="C58" s="194"/>
      <c r="D58" s="187">
        <v>2024</v>
      </c>
      <c r="E58" s="191"/>
      <c r="F58" s="9">
        <v>0</v>
      </c>
      <c r="G58" s="24">
        <f>SUM(H58:J58)</f>
        <v>0</v>
      </c>
      <c r="H58" s="24">
        <v>0</v>
      </c>
      <c r="I58" s="28"/>
      <c r="J58" s="190">
        <v>0</v>
      </c>
      <c r="K58" s="200"/>
      <c r="L58" s="42"/>
      <c r="M58" s="31"/>
      <c r="O58" s="60"/>
      <c r="P58" s="60"/>
      <c r="Q58" s="60"/>
    </row>
    <row r="59" spans="1:17" x14ac:dyDescent="0.25">
      <c r="A59" s="196"/>
      <c r="B59" s="197"/>
      <c r="C59" s="198"/>
      <c r="D59" s="187">
        <v>2025</v>
      </c>
      <c r="E59" s="199"/>
      <c r="F59" s="9">
        <v>0</v>
      </c>
      <c r="G59" s="55">
        <f>SUM(H59:J59)</f>
        <v>0</v>
      </c>
      <c r="H59" s="55">
        <v>0</v>
      </c>
      <c r="I59" s="195"/>
      <c r="J59" s="190">
        <v>0</v>
      </c>
      <c r="K59" s="200"/>
      <c r="L59" s="42"/>
      <c r="M59" s="31"/>
      <c r="O59" s="60"/>
      <c r="P59" s="60"/>
      <c r="Q59" s="60"/>
    </row>
    <row r="60" spans="1:17" ht="15.75" customHeight="1" x14ac:dyDescent="0.25">
      <c r="A60" s="236" t="s">
        <v>93</v>
      </c>
      <c r="B60" s="237"/>
      <c r="C60" s="238"/>
      <c r="D60" s="187">
        <v>2021</v>
      </c>
      <c r="E60" s="19"/>
      <c r="F60" s="239">
        <f>F15+F20+F25+F30+F35+F40+F45+F50+F55</f>
        <v>4</v>
      </c>
      <c r="G60" s="240">
        <f>G15+G20+G25+G30+G35+G40+G45+G50</f>
        <v>3541.5995900000003</v>
      </c>
      <c r="H60" s="240">
        <f>H15+H20+H25+H30+H35+H40+H45+H50</f>
        <v>0</v>
      </c>
      <c r="I60" s="213">
        <f>J15+J20+J25+J30+J35+J40+J45+J50</f>
        <v>3541.5995900000003</v>
      </c>
      <c r="J60" s="214"/>
      <c r="K60" s="241">
        <v>112</v>
      </c>
      <c r="L60" s="20" t="s">
        <v>41</v>
      </c>
      <c r="M60" s="49">
        <v>228</v>
      </c>
      <c r="N60" s="27"/>
      <c r="O60" s="60"/>
      <c r="P60" s="60"/>
      <c r="Q60" s="60"/>
    </row>
    <row r="61" spans="1:17" ht="15.75" customHeight="1" x14ac:dyDescent="0.25">
      <c r="A61" s="242"/>
      <c r="B61" s="243"/>
      <c r="C61" s="244"/>
      <c r="D61" s="187">
        <v>2022</v>
      </c>
      <c r="E61" s="19"/>
      <c r="F61" s="239">
        <f>F16+F21+F26+F31+F36+F41+F46+F51+F56</f>
        <v>6</v>
      </c>
      <c r="G61" s="240">
        <f>G16+G21+G26+G31+G36+G41+G46+G51</f>
        <v>10847.799999999997</v>
      </c>
      <c r="H61" s="240">
        <f>H15+H20+H25+H30+H35+H40+H45+H50</f>
        <v>0</v>
      </c>
      <c r="I61" s="213">
        <f>J16+J21+J26+J31+J36+J41+J46+J51</f>
        <v>10847.799999999997</v>
      </c>
      <c r="J61" s="214"/>
      <c r="K61" s="241">
        <v>112</v>
      </c>
      <c r="L61" s="20" t="s">
        <v>41</v>
      </c>
      <c r="M61" s="49">
        <v>228</v>
      </c>
      <c r="N61" s="27"/>
      <c r="O61" s="60"/>
      <c r="P61" s="60"/>
      <c r="Q61" s="60"/>
    </row>
    <row r="62" spans="1:17" ht="15.75" customHeight="1" x14ac:dyDescent="0.25">
      <c r="A62" s="242"/>
      <c r="B62" s="243"/>
      <c r="C62" s="244"/>
      <c r="D62" s="187">
        <v>2023</v>
      </c>
      <c r="E62" s="19"/>
      <c r="F62" s="239">
        <f>F17+F22+F27+F32+F37+F42+F47+F52+F57</f>
        <v>1</v>
      </c>
      <c r="G62" s="240">
        <f>H62+I62</f>
        <v>2800</v>
      </c>
      <c r="H62" s="240">
        <f>H15+H20+H25+H30+H35+H40+H45+H50</f>
        <v>0</v>
      </c>
      <c r="I62" s="213">
        <f>J57+J52+J47+J42+J37+J32+J27+J22+J17</f>
        <v>2800</v>
      </c>
      <c r="J62" s="214"/>
      <c r="K62" s="241">
        <v>112</v>
      </c>
      <c r="L62" s="20" t="s">
        <v>41</v>
      </c>
      <c r="M62" s="49">
        <v>228</v>
      </c>
      <c r="N62" s="27"/>
      <c r="O62" s="60"/>
      <c r="P62" s="60"/>
      <c r="Q62" s="60"/>
    </row>
    <row r="63" spans="1:17" ht="15.75" customHeight="1" x14ac:dyDescent="0.25">
      <c r="A63" s="242"/>
      <c r="B63" s="243"/>
      <c r="C63" s="244"/>
      <c r="D63" s="187">
        <v>2024</v>
      </c>
      <c r="E63" s="19"/>
      <c r="F63" s="239">
        <f>F18+F23+F28+F33+F38+F43+F48+F53+F58</f>
        <v>0</v>
      </c>
      <c r="G63" s="240">
        <f>H63+I63</f>
        <v>0</v>
      </c>
      <c r="H63" s="240">
        <f>H18+H23+H28+H33+H38+H43+H48+H52+H58</f>
        <v>0</v>
      </c>
      <c r="I63" s="245"/>
      <c r="J63" s="234">
        <f>J18+J23+J28+J33+J38+J43+J48+J53+J58</f>
        <v>0</v>
      </c>
      <c r="K63" s="241"/>
      <c r="L63" s="20"/>
      <c r="M63" s="49"/>
      <c r="N63" s="27"/>
      <c r="O63" s="60"/>
      <c r="P63" s="60"/>
      <c r="Q63" s="60"/>
    </row>
    <row r="64" spans="1:17" ht="15.75" customHeight="1" x14ac:dyDescent="0.25">
      <c r="A64" s="246"/>
      <c r="B64" s="247"/>
      <c r="C64" s="248"/>
      <c r="D64" s="187">
        <v>2025</v>
      </c>
      <c r="E64" s="19"/>
      <c r="F64" s="239">
        <f>F19+F24+F29+F34+F39+F44+F49+F54+F59</f>
        <v>0</v>
      </c>
      <c r="G64" s="240">
        <f>G19+G23+G28+G33+G38+G43+G48+G53</f>
        <v>0</v>
      </c>
      <c r="H64" s="240">
        <f>H16+H21+H26+H31+H36+H41+H46+H51</f>
        <v>0</v>
      </c>
      <c r="I64" s="213">
        <f>J17+J22+J27+J32+J37+J42+J47+J52</f>
        <v>0</v>
      </c>
      <c r="J64" s="214"/>
      <c r="K64" s="241">
        <v>112</v>
      </c>
      <c r="L64" s="20" t="s">
        <v>41</v>
      </c>
      <c r="M64" s="49">
        <v>228</v>
      </c>
      <c r="N64" s="27"/>
      <c r="O64" s="60"/>
      <c r="P64" s="60"/>
      <c r="Q64" s="60"/>
    </row>
    <row r="65" spans="1:17" ht="15" customHeight="1" x14ac:dyDescent="0.25">
      <c r="A65" s="201" t="s">
        <v>44</v>
      </c>
      <c r="B65" s="201"/>
      <c r="C65" s="201"/>
      <c r="D65" s="201"/>
      <c r="E65" s="201"/>
      <c r="F65" s="201"/>
      <c r="G65" s="201"/>
      <c r="H65" s="201"/>
      <c r="I65" s="201"/>
      <c r="J65" s="201"/>
      <c r="K65" s="202"/>
      <c r="L65" s="38"/>
      <c r="M65" s="39"/>
      <c r="N65" s="26"/>
      <c r="O65" s="60"/>
      <c r="P65" s="60"/>
      <c r="Q65" s="60"/>
    </row>
    <row r="66" spans="1:17" hidden="1" x14ac:dyDescent="0.25">
      <c r="A66" s="188" t="s">
        <v>22</v>
      </c>
      <c r="B66" s="185" t="s">
        <v>19</v>
      </c>
      <c r="C66" s="186"/>
      <c r="D66" s="187">
        <v>2021</v>
      </c>
      <c r="E66" s="188" t="s">
        <v>20</v>
      </c>
      <c r="F66" s="52">
        <v>0</v>
      </c>
      <c r="G66" s="58">
        <f t="shared" si="0"/>
        <v>0</v>
      </c>
      <c r="H66" s="58">
        <v>0</v>
      </c>
      <c r="I66" s="28"/>
      <c r="J66" s="29">
        <v>0</v>
      </c>
      <c r="K66" s="188">
        <v>112</v>
      </c>
      <c r="L66" s="110" t="s">
        <v>41</v>
      </c>
      <c r="M66" s="105">
        <v>400</v>
      </c>
      <c r="N66" s="26" t="s">
        <v>32</v>
      </c>
      <c r="O66" s="60"/>
      <c r="P66" s="60"/>
      <c r="Q66" s="60"/>
    </row>
    <row r="67" spans="1:17" hidden="1" x14ac:dyDescent="0.25">
      <c r="A67" s="191"/>
      <c r="B67" s="193"/>
      <c r="C67" s="194"/>
      <c r="D67" s="187">
        <v>2022</v>
      </c>
      <c r="E67" s="191"/>
      <c r="F67" s="52">
        <v>0</v>
      </c>
      <c r="G67" s="58">
        <f t="shared" si="0"/>
        <v>0</v>
      </c>
      <c r="H67" s="58">
        <v>0</v>
      </c>
      <c r="I67" s="28"/>
      <c r="J67" s="190">
        <v>0</v>
      </c>
      <c r="K67" s="191"/>
      <c r="L67" s="111"/>
      <c r="M67" s="106"/>
      <c r="N67" s="26"/>
      <c r="O67" s="60"/>
      <c r="P67" s="60"/>
      <c r="Q67" s="60"/>
    </row>
    <row r="68" spans="1:17" hidden="1" x14ac:dyDescent="0.25">
      <c r="A68" s="191"/>
      <c r="B68" s="193"/>
      <c r="C68" s="194"/>
      <c r="D68" s="187">
        <v>2023</v>
      </c>
      <c r="E68" s="191"/>
      <c r="F68" s="52">
        <v>0</v>
      </c>
      <c r="G68" s="58">
        <f t="shared" si="0"/>
        <v>0</v>
      </c>
      <c r="H68" s="58">
        <v>0</v>
      </c>
      <c r="I68" s="28"/>
      <c r="J68" s="190">
        <v>0</v>
      </c>
      <c r="K68" s="191"/>
      <c r="L68" s="111"/>
      <c r="M68" s="106"/>
      <c r="N68" s="26"/>
      <c r="O68" s="60"/>
      <c r="P68" s="60"/>
      <c r="Q68" s="60"/>
    </row>
    <row r="69" spans="1:17" hidden="1" x14ac:dyDescent="0.25">
      <c r="A69" s="191"/>
      <c r="B69" s="193"/>
      <c r="C69" s="194"/>
      <c r="D69" s="187">
        <v>2024</v>
      </c>
      <c r="E69" s="191"/>
      <c r="F69" s="9">
        <v>0</v>
      </c>
      <c r="G69" s="58">
        <f t="shared" si="0"/>
        <v>0</v>
      </c>
      <c r="H69" s="58">
        <v>0</v>
      </c>
      <c r="I69" s="28"/>
      <c r="J69" s="190">
        <v>0</v>
      </c>
      <c r="K69" s="200"/>
      <c r="L69" s="111"/>
      <c r="M69" s="106"/>
      <c r="O69" s="60"/>
      <c r="P69" s="60"/>
      <c r="Q69" s="60"/>
    </row>
    <row r="70" spans="1:17" hidden="1" x14ac:dyDescent="0.25">
      <c r="A70" s="199"/>
      <c r="B70" s="197"/>
      <c r="C70" s="198"/>
      <c r="D70" s="187">
        <v>2025</v>
      </c>
      <c r="E70" s="199"/>
      <c r="F70" s="9">
        <v>0</v>
      </c>
      <c r="G70" s="55">
        <f>SUM(H70:J70)</f>
        <v>0</v>
      </c>
      <c r="H70" s="55">
        <v>0</v>
      </c>
      <c r="I70" s="195"/>
      <c r="J70" s="190">
        <v>0</v>
      </c>
      <c r="K70" s="200"/>
      <c r="L70" s="111"/>
      <c r="M70" s="106"/>
      <c r="O70" s="60"/>
      <c r="P70" s="60"/>
      <c r="Q70" s="60"/>
    </row>
    <row r="71" spans="1:17" ht="15" customHeight="1" x14ac:dyDescent="0.25">
      <c r="A71" s="203" t="s">
        <v>22</v>
      </c>
      <c r="B71" s="185" t="s">
        <v>130</v>
      </c>
      <c r="C71" s="186"/>
      <c r="D71" s="187">
        <v>2021</v>
      </c>
      <c r="E71" s="188" t="s">
        <v>20</v>
      </c>
      <c r="F71" s="52">
        <v>0</v>
      </c>
      <c r="G71" s="58">
        <f t="shared" si="0"/>
        <v>0</v>
      </c>
      <c r="H71" s="58">
        <v>0</v>
      </c>
      <c r="I71" s="28"/>
      <c r="J71" s="190">
        <v>0</v>
      </c>
      <c r="K71" s="188">
        <v>112</v>
      </c>
      <c r="L71" s="111"/>
      <c r="M71" s="106"/>
      <c r="N71" s="26"/>
      <c r="O71" s="60"/>
      <c r="P71" s="60"/>
      <c r="Q71" s="60"/>
    </row>
    <row r="72" spans="1:17" x14ac:dyDescent="0.25">
      <c r="A72" s="204"/>
      <c r="B72" s="193"/>
      <c r="C72" s="194"/>
      <c r="D72" s="187">
        <v>2022</v>
      </c>
      <c r="E72" s="191"/>
      <c r="F72" s="52">
        <v>0</v>
      </c>
      <c r="G72" s="58">
        <f t="shared" si="0"/>
        <v>0</v>
      </c>
      <c r="H72" s="58">
        <v>0</v>
      </c>
      <c r="I72" s="28"/>
      <c r="J72" s="190">
        <v>0</v>
      </c>
      <c r="K72" s="191"/>
      <c r="L72" s="111"/>
      <c r="M72" s="106"/>
      <c r="N72" s="26"/>
      <c r="O72" s="60"/>
      <c r="P72" s="60"/>
      <c r="Q72" s="60"/>
    </row>
    <row r="73" spans="1:17" ht="15.75" customHeight="1" x14ac:dyDescent="0.25">
      <c r="A73" s="204"/>
      <c r="B73" s="193"/>
      <c r="C73" s="194"/>
      <c r="D73" s="187">
        <v>2023</v>
      </c>
      <c r="E73" s="191"/>
      <c r="F73" s="52">
        <v>0</v>
      </c>
      <c r="G73" s="58">
        <f t="shared" si="0"/>
        <v>0</v>
      </c>
      <c r="H73" s="58">
        <v>0</v>
      </c>
      <c r="I73" s="28"/>
      <c r="J73" s="190">
        <v>0</v>
      </c>
      <c r="K73" s="191"/>
      <c r="L73" s="111"/>
      <c r="M73" s="106"/>
      <c r="N73" s="26"/>
      <c r="O73" s="60"/>
      <c r="P73" s="60"/>
      <c r="Q73" s="60"/>
    </row>
    <row r="74" spans="1:17" x14ac:dyDescent="0.25">
      <c r="A74" s="204"/>
      <c r="B74" s="193"/>
      <c r="C74" s="194"/>
      <c r="D74" s="187">
        <v>2024</v>
      </c>
      <c r="E74" s="191"/>
      <c r="F74" s="9">
        <v>1</v>
      </c>
      <c r="G74" s="58">
        <f t="shared" si="0"/>
        <v>23175</v>
      </c>
      <c r="H74" s="58">
        <v>23151.8</v>
      </c>
      <c r="I74" s="28"/>
      <c r="J74" s="190">
        <v>23.2</v>
      </c>
      <c r="K74" s="200"/>
      <c r="L74" s="111"/>
      <c r="M74" s="106"/>
      <c r="O74" s="60"/>
      <c r="P74" s="60"/>
      <c r="Q74" s="60"/>
    </row>
    <row r="75" spans="1:17" x14ac:dyDescent="0.25">
      <c r="A75" s="205"/>
      <c r="B75" s="197"/>
      <c r="C75" s="198"/>
      <c r="D75" s="187">
        <v>2025</v>
      </c>
      <c r="E75" s="199"/>
      <c r="F75" s="9">
        <v>0</v>
      </c>
      <c r="G75" s="55">
        <f>SUM(H75:J75)</f>
        <v>0</v>
      </c>
      <c r="H75" s="55">
        <v>0</v>
      </c>
      <c r="I75" s="195"/>
      <c r="J75" s="190">
        <v>0</v>
      </c>
      <c r="K75" s="200"/>
      <c r="L75" s="111"/>
      <c r="M75" s="106"/>
      <c r="O75" s="60"/>
      <c r="P75" s="60"/>
      <c r="Q75" s="60"/>
    </row>
    <row r="76" spans="1:17" ht="15.75" customHeight="1" x14ac:dyDescent="0.25">
      <c r="A76" s="203" t="s">
        <v>23</v>
      </c>
      <c r="B76" s="185" t="s">
        <v>35</v>
      </c>
      <c r="C76" s="186"/>
      <c r="D76" s="187">
        <v>2021</v>
      </c>
      <c r="E76" s="188" t="s">
        <v>20</v>
      </c>
      <c r="F76" s="52">
        <v>0</v>
      </c>
      <c r="G76" s="58">
        <f t="shared" ref="G76:G89" si="7">SUM(H76:J76)</f>
        <v>0</v>
      </c>
      <c r="H76" s="58">
        <v>0</v>
      </c>
      <c r="I76" s="28"/>
      <c r="J76" s="190">
        <v>0</v>
      </c>
      <c r="K76" s="188">
        <v>112</v>
      </c>
      <c r="L76" s="111"/>
      <c r="M76" s="106"/>
      <c r="N76" s="26">
        <v>10.8</v>
      </c>
      <c r="O76" s="60"/>
      <c r="P76" s="60"/>
      <c r="Q76" s="60"/>
    </row>
    <row r="77" spans="1:17" ht="15.75" customHeight="1" x14ac:dyDescent="0.25">
      <c r="A77" s="204"/>
      <c r="B77" s="193"/>
      <c r="C77" s="194"/>
      <c r="D77" s="187">
        <v>2022</v>
      </c>
      <c r="E77" s="191"/>
      <c r="F77" s="9">
        <v>1</v>
      </c>
      <c r="G77" s="58">
        <f t="shared" si="7"/>
        <v>19072.7</v>
      </c>
      <c r="H77" s="58">
        <v>15724.6</v>
      </c>
      <c r="I77" s="28"/>
      <c r="J77" s="190">
        <f>3189.3+158.8</f>
        <v>3348.1000000000004</v>
      </c>
      <c r="K77" s="191"/>
      <c r="L77" s="111"/>
      <c r="M77" s="106"/>
      <c r="N77" s="70"/>
      <c r="O77" s="60">
        <v>3293.248</v>
      </c>
      <c r="P77" s="60"/>
      <c r="Q77" s="60"/>
    </row>
    <row r="78" spans="1:17" ht="15.75" customHeight="1" x14ac:dyDescent="0.25">
      <c r="A78" s="204"/>
      <c r="B78" s="193"/>
      <c r="C78" s="194"/>
      <c r="D78" s="187">
        <v>2023</v>
      </c>
      <c r="E78" s="191"/>
      <c r="F78" s="52">
        <v>0</v>
      </c>
      <c r="G78" s="58">
        <f t="shared" si="7"/>
        <v>0</v>
      </c>
      <c r="H78" s="58">
        <v>0</v>
      </c>
      <c r="I78" s="28"/>
      <c r="J78" s="190">
        <v>0</v>
      </c>
      <c r="K78" s="191"/>
      <c r="L78" s="111"/>
      <c r="M78" s="106"/>
      <c r="N78" s="26"/>
      <c r="O78" s="60"/>
      <c r="P78" s="60"/>
      <c r="Q78" s="60"/>
    </row>
    <row r="79" spans="1:17" x14ac:dyDescent="0.25">
      <c r="A79" s="204"/>
      <c r="B79" s="193"/>
      <c r="C79" s="194"/>
      <c r="D79" s="187">
        <v>2024</v>
      </c>
      <c r="E79" s="191"/>
      <c r="F79" s="9">
        <v>0</v>
      </c>
      <c r="G79" s="58">
        <f t="shared" si="7"/>
        <v>0</v>
      </c>
      <c r="H79" s="58">
        <v>0</v>
      </c>
      <c r="I79" s="28"/>
      <c r="J79" s="190">
        <v>0</v>
      </c>
      <c r="K79" s="200"/>
      <c r="L79" s="111"/>
      <c r="M79" s="106"/>
      <c r="O79" s="21">
        <f>H77+158.8+O77</f>
        <v>19176.648000000001</v>
      </c>
      <c r="P79" s="60"/>
      <c r="Q79" s="60"/>
    </row>
    <row r="80" spans="1:17" x14ac:dyDescent="0.25">
      <c r="A80" s="205"/>
      <c r="B80" s="197"/>
      <c r="C80" s="198"/>
      <c r="D80" s="187">
        <v>2025</v>
      </c>
      <c r="E80" s="199"/>
      <c r="F80" s="9">
        <v>0</v>
      </c>
      <c r="G80" s="55">
        <f>SUM(H80:J80)</f>
        <v>0</v>
      </c>
      <c r="H80" s="55">
        <v>0</v>
      </c>
      <c r="I80" s="195"/>
      <c r="J80" s="190">
        <v>0</v>
      </c>
      <c r="K80" s="200"/>
      <c r="L80" s="111"/>
      <c r="M80" s="106"/>
      <c r="O80" s="60"/>
      <c r="P80" s="60"/>
      <c r="Q80" s="60"/>
    </row>
    <row r="81" spans="1:17" ht="15" customHeight="1" x14ac:dyDescent="0.25">
      <c r="A81" s="184" t="s">
        <v>24</v>
      </c>
      <c r="B81" s="185" t="s">
        <v>129</v>
      </c>
      <c r="C81" s="186"/>
      <c r="D81" s="187">
        <v>2021</v>
      </c>
      <c r="E81" s="188" t="s">
        <v>20</v>
      </c>
      <c r="F81" s="52">
        <v>0</v>
      </c>
      <c r="G81" s="58">
        <f t="shared" ref="G81" si="8">SUM(H81:J81)</f>
        <v>0</v>
      </c>
      <c r="H81" s="58">
        <v>0</v>
      </c>
      <c r="I81" s="28"/>
      <c r="J81" s="190">
        <v>0</v>
      </c>
      <c r="K81" s="200"/>
      <c r="L81" s="111"/>
      <c r="M81" s="106"/>
      <c r="N81" s="26"/>
      <c r="O81" s="60"/>
      <c r="P81" s="60"/>
      <c r="Q81" s="60"/>
    </row>
    <row r="82" spans="1:17" ht="15" customHeight="1" x14ac:dyDescent="0.25">
      <c r="A82" s="192"/>
      <c r="B82" s="193"/>
      <c r="C82" s="194"/>
      <c r="D82" s="187">
        <v>2022</v>
      </c>
      <c r="E82" s="191"/>
      <c r="F82" s="52">
        <v>0</v>
      </c>
      <c r="G82" s="58"/>
      <c r="H82" s="58">
        <v>0</v>
      </c>
      <c r="I82" s="28"/>
      <c r="J82" s="190">
        <v>0</v>
      </c>
      <c r="K82" s="200"/>
      <c r="L82" s="111"/>
      <c r="M82" s="106"/>
      <c r="N82" s="26"/>
      <c r="O82" s="60"/>
      <c r="P82" s="60"/>
      <c r="Q82" s="60"/>
    </row>
    <row r="83" spans="1:17" ht="15" customHeight="1" x14ac:dyDescent="0.25">
      <c r="A83" s="192"/>
      <c r="B83" s="193"/>
      <c r="C83" s="194"/>
      <c r="D83" s="187">
        <v>2023</v>
      </c>
      <c r="E83" s="191"/>
      <c r="F83" s="9">
        <v>0</v>
      </c>
      <c r="G83" s="58">
        <f t="shared" ref="G83:G84" si="9">SUM(H83:J83)</f>
        <v>0</v>
      </c>
      <c r="H83" s="58">
        <v>0</v>
      </c>
      <c r="I83" s="28"/>
      <c r="J83" s="190">
        <v>0</v>
      </c>
      <c r="K83" s="200"/>
      <c r="L83" s="111"/>
      <c r="M83" s="106"/>
      <c r="N83" s="26"/>
      <c r="O83" s="60"/>
      <c r="P83" s="60"/>
      <c r="Q83" s="60"/>
    </row>
    <row r="84" spans="1:17" x14ac:dyDescent="0.25">
      <c r="A84" s="192"/>
      <c r="B84" s="193"/>
      <c r="C84" s="194"/>
      <c r="D84" s="187">
        <v>2024</v>
      </c>
      <c r="E84" s="191"/>
      <c r="F84" s="9">
        <v>0</v>
      </c>
      <c r="G84" s="58">
        <f t="shared" si="9"/>
        <v>0</v>
      </c>
      <c r="H84" s="58">
        <v>0</v>
      </c>
      <c r="I84" s="195"/>
      <c r="J84" s="206">
        <v>0</v>
      </c>
      <c r="K84" s="200"/>
      <c r="L84" s="111"/>
      <c r="M84" s="106"/>
      <c r="O84" s="60"/>
      <c r="P84" s="60"/>
      <c r="Q84" s="60"/>
    </row>
    <row r="85" spans="1:17" x14ac:dyDescent="0.25">
      <c r="A85" s="196"/>
      <c r="B85" s="197"/>
      <c r="C85" s="198"/>
      <c r="D85" s="187">
        <v>2025</v>
      </c>
      <c r="E85" s="199"/>
      <c r="F85" s="9">
        <v>1</v>
      </c>
      <c r="G85" s="55">
        <f>SUM(H85:J85)</f>
        <v>23175</v>
      </c>
      <c r="H85" s="55">
        <v>23151.8</v>
      </c>
      <c r="I85" s="195"/>
      <c r="J85" s="190">
        <v>23.2</v>
      </c>
      <c r="K85" s="200"/>
      <c r="L85" s="111"/>
      <c r="M85" s="106"/>
      <c r="O85" s="60"/>
      <c r="P85" s="60"/>
      <c r="Q85" s="60"/>
    </row>
    <row r="86" spans="1:17" ht="15" customHeight="1" x14ac:dyDescent="0.25">
      <c r="A86" s="184" t="s">
        <v>33</v>
      </c>
      <c r="B86" s="185" t="s">
        <v>125</v>
      </c>
      <c r="C86" s="186"/>
      <c r="D86" s="187">
        <v>2021</v>
      </c>
      <c r="E86" s="188" t="s">
        <v>20</v>
      </c>
      <c r="F86" s="52">
        <v>0</v>
      </c>
      <c r="G86" s="58">
        <f t="shared" si="7"/>
        <v>0</v>
      </c>
      <c r="H86" s="58">
        <v>0</v>
      </c>
      <c r="I86" s="28"/>
      <c r="J86" s="190">
        <v>0</v>
      </c>
      <c r="K86" s="200"/>
      <c r="L86" s="111"/>
      <c r="M86" s="106"/>
      <c r="N86" s="26"/>
      <c r="O86" s="60"/>
      <c r="P86" s="60"/>
      <c r="Q86" s="60"/>
    </row>
    <row r="87" spans="1:17" ht="15" customHeight="1" x14ac:dyDescent="0.25">
      <c r="A87" s="192"/>
      <c r="B87" s="193"/>
      <c r="C87" s="194"/>
      <c r="D87" s="187">
        <v>2022</v>
      </c>
      <c r="E87" s="191"/>
      <c r="F87" s="52">
        <v>0</v>
      </c>
      <c r="G87" s="58"/>
      <c r="H87" s="58">
        <v>0</v>
      </c>
      <c r="I87" s="28"/>
      <c r="J87" s="190">
        <v>0</v>
      </c>
      <c r="K87" s="200"/>
      <c r="L87" s="111"/>
      <c r="M87" s="106"/>
      <c r="N87" s="26"/>
      <c r="O87" s="60"/>
      <c r="P87" s="60"/>
      <c r="Q87" s="60"/>
    </row>
    <row r="88" spans="1:17" ht="15" customHeight="1" x14ac:dyDescent="0.25">
      <c r="A88" s="192"/>
      <c r="B88" s="193"/>
      <c r="C88" s="194"/>
      <c r="D88" s="187">
        <v>2023</v>
      </c>
      <c r="E88" s="191"/>
      <c r="F88" s="9">
        <v>1</v>
      </c>
      <c r="G88" s="58">
        <f t="shared" si="7"/>
        <v>28067.8</v>
      </c>
      <c r="H88" s="58">
        <v>28039.7</v>
      </c>
      <c r="I88" s="28"/>
      <c r="J88" s="190">
        <v>28.1</v>
      </c>
      <c r="K88" s="200"/>
      <c r="L88" s="111"/>
      <c r="M88" s="117"/>
      <c r="N88" s="26"/>
      <c r="O88" s="60"/>
      <c r="P88" s="60"/>
      <c r="Q88" s="60"/>
    </row>
    <row r="89" spans="1:17" x14ac:dyDescent="0.25">
      <c r="A89" s="192"/>
      <c r="B89" s="193"/>
      <c r="C89" s="194"/>
      <c r="D89" s="187">
        <v>2024</v>
      </c>
      <c r="E89" s="191"/>
      <c r="F89" s="9">
        <v>0</v>
      </c>
      <c r="G89" s="58">
        <f t="shared" si="7"/>
        <v>0</v>
      </c>
      <c r="H89" s="58">
        <v>0</v>
      </c>
      <c r="I89" s="195"/>
      <c r="J89" s="206">
        <v>0</v>
      </c>
      <c r="K89" s="200"/>
      <c r="L89" s="42"/>
      <c r="M89" s="50"/>
      <c r="O89" s="60"/>
      <c r="P89" s="60"/>
      <c r="Q89" s="60"/>
    </row>
    <row r="90" spans="1:17" x14ac:dyDescent="0.25">
      <c r="A90" s="196"/>
      <c r="B90" s="197"/>
      <c r="C90" s="198"/>
      <c r="D90" s="187">
        <v>2025</v>
      </c>
      <c r="E90" s="199"/>
      <c r="F90" s="9">
        <v>0</v>
      </c>
      <c r="G90" s="55">
        <f>SUM(H90:J90)</f>
        <v>0</v>
      </c>
      <c r="H90" s="55">
        <v>0</v>
      </c>
      <c r="I90" s="195"/>
      <c r="J90" s="190">
        <v>0</v>
      </c>
      <c r="K90" s="200"/>
      <c r="L90" s="42"/>
      <c r="M90" s="50"/>
      <c r="O90" s="60"/>
      <c r="P90" s="60"/>
      <c r="Q90" s="60"/>
    </row>
    <row r="91" spans="1:17" ht="15.75" customHeight="1" x14ac:dyDescent="0.25">
      <c r="A91" s="236" t="s">
        <v>94</v>
      </c>
      <c r="B91" s="237"/>
      <c r="C91" s="238"/>
      <c r="D91" s="187">
        <v>2021</v>
      </c>
      <c r="E91" s="19"/>
      <c r="F91" s="239">
        <f>F66+F71+F76+F81+F86</f>
        <v>0</v>
      </c>
      <c r="G91" s="240">
        <f>H91+I91</f>
        <v>0</v>
      </c>
      <c r="H91" s="240">
        <f>H66+H71+H76+H86</f>
        <v>0</v>
      </c>
      <c r="I91" s="213">
        <f>J66+J71+J76+J86+J82</f>
        <v>0</v>
      </c>
      <c r="J91" s="214"/>
      <c r="K91" s="241">
        <v>112</v>
      </c>
      <c r="L91" s="20" t="s">
        <v>41</v>
      </c>
      <c r="M91" s="49">
        <v>228</v>
      </c>
      <c r="N91" s="27"/>
      <c r="O91" s="60"/>
      <c r="P91" s="60"/>
      <c r="Q91" s="60"/>
    </row>
    <row r="92" spans="1:17" ht="15.75" customHeight="1" x14ac:dyDescent="0.25">
      <c r="A92" s="242"/>
      <c r="B92" s="243"/>
      <c r="C92" s="244"/>
      <c r="D92" s="187">
        <v>2022</v>
      </c>
      <c r="E92" s="19"/>
      <c r="F92" s="239">
        <f>F67+F72+F77+F82+F87</f>
        <v>1</v>
      </c>
      <c r="G92" s="240">
        <f t="shared" ref="G92:G94" si="10">H92+I92</f>
        <v>19072.7</v>
      </c>
      <c r="H92" s="240">
        <f>H67+H72+H77+H87</f>
        <v>15724.6</v>
      </c>
      <c r="I92" s="213">
        <f>J67+J72+J77+J87</f>
        <v>3348.1000000000004</v>
      </c>
      <c r="J92" s="214"/>
      <c r="K92" s="241">
        <v>112</v>
      </c>
      <c r="L92" s="20" t="s">
        <v>41</v>
      </c>
      <c r="M92" s="49">
        <v>228</v>
      </c>
      <c r="N92" s="27"/>
      <c r="O92" s="60"/>
      <c r="P92" s="60"/>
      <c r="Q92" s="60"/>
    </row>
    <row r="93" spans="1:17" ht="15.75" customHeight="1" x14ac:dyDescent="0.25">
      <c r="A93" s="242"/>
      <c r="B93" s="243"/>
      <c r="C93" s="244"/>
      <c r="D93" s="187">
        <v>2023</v>
      </c>
      <c r="E93" s="19"/>
      <c r="F93" s="239">
        <f>F68+F73+F78+F83+F88</f>
        <v>1</v>
      </c>
      <c r="G93" s="240">
        <f t="shared" si="10"/>
        <v>28067.8</v>
      </c>
      <c r="H93" s="240">
        <f>H68+H73+H78+H88</f>
        <v>28039.7</v>
      </c>
      <c r="I93" s="213">
        <f>J68+J73+J78+J88</f>
        <v>28.1</v>
      </c>
      <c r="J93" s="214"/>
      <c r="K93" s="241">
        <v>112</v>
      </c>
      <c r="L93" s="20" t="s">
        <v>41</v>
      </c>
      <c r="M93" s="49">
        <v>228</v>
      </c>
      <c r="N93" s="27"/>
      <c r="O93" s="60"/>
      <c r="P93" s="60"/>
      <c r="Q93" s="60"/>
    </row>
    <row r="94" spans="1:17" ht="15.75" customHeight="1" x14ac:dyDescent="0.25">
      <c r="A94" s="242"/>
      <c r="B94" s="243"/>
      <c r="C94" s="244"/>
      <c r="D94" s="187">
        <v>2024</v>
      </c>
      <c r="E94" s="19"/>
      <c r="F94" s="239">
        <f>F69+F74+F79+F89</f>
        <v>1</v>
      </c>
      <c r="G94" s="240">
        <f t="shared" si="10"/>
        <v>23175</v>
      </c>
      <c r="H94" s="240">
        <f>H69+H74+H79+H89</f>
        <v>23151.8</v>
      </c>
      <c r="I94" s="213">
        <f>J69+J74+J79+J89</f>
        <v>23.2</v>
      </c>
      <c r="J94" s="214"/>
      <c r="K94" s="241">
        <v>112</v>
      </c>
      <c r="L94" s="20" t="s">
        <v>41</v>
      </c>
      <c r="M94" s="49">
        <v>228</v>
      </c>
      <c r="N94" s="27"/>
      <c r="O94" s="60"/>
      <c r="P94" s="60"/>
      <c r="Q94" s="60"/>
    </row>
    <row r="95" spans="1:17" x14ac:dyDescent="0.25">
      <c r="A95" s="246"/>
      <c r="B95" s="247"/>
      <c r="C95" s="248"/>
      <c r="D95" s="187">
        <v>2025</v>
      </c>
      <c r="E95" s="19"/>
      <c r="F95" s="9">
        <f>F70+F75+F80+F85+F90</f>
        <v>1</v>
      </c>
      <c r="G95" s="58">
        <f>SUM(H95:J95)</f>
        <v>23175</v>
      </c>
      <c r="H95" s="24">
        <f>H70+H75+H80+H85+H90</f>
        <v>23151.8</v>
      </c>
      <c r="I95" s="195"/>
      <c r="J95" s="190">
        <f>J70+J75+J80+J85+J90</f>
        <v>23.2</v>
      </c>
      <c r="K95" s="200"/>
      <c r="L95" s="42"/>
      <c r="M95" s="31"/>
      <c r="O95" s="60"/>
      <c r="P95" s="60"/>
      <c r="Q95" s="60"/>
    </row>
    <row r="96" spans="1:17" ht="15" customHeight="1" x14ac:dyDescent="0.25">
      <c r="A96" s="201" t="s">
        <v>29</v>
      </c>
      <c r="B96" s="201"/>
      <c r="C96" s="201"/>
      <c r="D96" s="201"/>
      <c r="E96" s="201"/>
      <c r="F96" s="201"/>
      <c r="G96" s="201"/>
      <c r="H96" s="201"/>
      <c r="I96" s="201"/>
      <c r="J96" s="201"/>
      <c r="K96" s="202"/>
      <c r="L96" s="38"/>
      <c r="M96" s="39"/>
      <c r="N96" s="26"/>
      <c r="O96" s="60"/>
      <c r="P96" s="60"/>
      <c r="Q96" s="60"/>
    </row>
    <row r="97" spans="1:17" ht="17.25" hidden="1" customHeight="1" x14ac:dyDescent="0.25">
      <c r="A97" s="203" t="s">
        <v>31</v>
      </c>
      <c r="B97" s="185" t="s">
        <v>19</v>
      </c>
      <c r="C97" s="186"/>
      <c r="D97" s="187">
        <v>2021</v>
      </c>
      <c r="E97" s="188" t="s">
        <v>20</v>
      </c>
      <c r="F97" s="9">
        <v>0</v>
      </c>
      <c r="G97" s="24">
        <f t="shared" ref="G97:G114" si="11">SUM(H97:J97)</f>
        <v>0</v>
      </c>
      <c r="H97" s="24">
        <v>0</v>
      </c>
      <c r="I97" s="28"/>
      <c r="J97" s="29">
        <v>0</v>
      </c>
      <c r="K97" s="207">
        <v>112</v>
      </c>
      <c r="L97" s="110" t="s">
        <v>41</v>
      </c>
      <c r="M97" s="105">
        <v>228</v>
      </c>
      <c r="N97" s="26"/>
      <c r="O97" s="60"/>
      <c r="P97" s="60"/>
      <c r="Q97" s="60"/>
    </row>
    <row r="98" spans="1:17" hidden="1" x14ac:dyDescent="0.25">
      <c r="A98" s="204"/>
      <c r="B98" s="193"/>
      <c r="C98" s="194"/>
      <c r="D98" s="187">
        <v>2022</v>
      </c>
      <c r="E98" s="191"/>
      <c r="F98" s="208">
        <v>0</v>
      </c>
      <c r="G98" s="24">
        <f>SUM(H98:J98)</f>
        <v>0</v>
      </c>
      <c r="H98" s="24">
        <v>0</v>
      </c>
      <c r="I98" s="28"/>
      <c r="J98" s="29">
        <v>0</v>
      </c>
      <c r="K98" s="207"/>
      <c r="L98" s="111"/>
      <c r="M98" s="106"/>
      <c r="N98" s="26"/>
      <c r="O98" s="60"/>
      <c r="P98" s="60"/>
      <c r="Q98" s="60"/>
    </row>
    <row r="99" spans="1:17" hidden="1" x14ac:dyDescent="0.25">
      <c r="A99" s="204"/>
      <c r="B99" s="193"/>
      <c r="C99" s="194"/>
      <c r="D99" s="187">
        <v>2023</v>
      </c>
      <c r="E99" s="191"/>
      <c r="F99" s="9">
        <v>0</v>
      </c>
      <c r="G99" s="24">
        <f t="shared" si="11"/>
        <v>0</v>
      </c>
      <c r="H99" s="24">
        <v>0</v>
      </c>
      <c r="I99" s="28"/>
      <c r="J99" s="29">
        <v>0</v>
      </c>
      <c r="K99" s="207"/>
      <c r="L99" s="111"/>
      <c r="M99" s="106"/>
      <c r="N99" s="26"/>
      <c r="O99" s="60"/>
      <c r="P99" s="60"/>
      <c r="Q99" s="60"/>
    </row>
    <row r="100" spans="1:17" hidden="1" x14ac:dyDescent="0.25">
      <c r="A100" s="204"/>
      <c r="B100" s="193"/>
      <c r="C100" s="194"/>
      <c r="D100" s="187">
        <v>2024</v>
      </c>
      <c r="E100" s="191"/>
      <c r="F100" s="9">
        <v>0</v>
      </c>
      <c r="G100" s="24">
        <f>SUM(H100:J100)</f>
        <v>0</v>
      </c>
      <c r="H100" s="24">
        <v>0</v>
      </c>
      <c r="I100" s="28"/>
      <c r="J100" s="29">
        <v>0</v>
      </c>
      <c r="K100" s="200"/>
      <c r="L100" s="111"/>
      <c r="M100" s="106"/>
      <c r="O100" s="60"/>
      <c r="P100" s="60"/>
      <c r="Q100" s="60"/>
    </row>
    <row r="101" spans="1:17" hidden="1" x14ac:dyDescent="0.25">
      <c r="A101" s="205"/>
      <c r="B101" s="197"/>
      <c r="C101" s="198"/>
      <c r="D101" s="187">
        <v>2025</v>
      </c>
      <c r="E101" s="199"/>
      <c r="F101" s="9">
        <v>0</v>
      </c>
      <c r="G101" s="55">
        <f>SUM(H101:J101)</f>
        <v>0</v>
      </c>
      <c r="H101" s="55">
        <v>0</v>
      </c>
      <c r="I101" s="195"/>
      <c r="J101" s="190">
        <v>0</v>
      </c>
      <c r="K101" s="200"/>
      <c r="L101" s="111"/>
      <c r="M101" s="106"/>
      <c r="O101" s="60"/>
      <c r="P101" s="60"/>
      <c r="Q101" s="60"/>
    </row>
    <row r="102" spans="1:17" ht="15.75" customHeight="1" x14ac:dyDescent="0.25">
      <c r="A102" s="203" t="s">
        <v>31</v>
      </c>
      <c r="B102" s="185" t="s">
        <v>35</v>
      </c>
      <c r="C102" s="186"/>
      <c r="D102" s="187">
        <v>2021</v>
      </c>
      <c r="E102" s="188" t="s">
        <v>20</v>
      </c>
      <c r="F102" s="9">
        <v>0</v>
      </c>
      <c r="G102" s="24">
        <f t="shared" si="11"/>
        <v>0</v>
      </c>
      <c r="H102" s="24">
        <v>0</v>
      </c>
      <c r="I102" s="28"/>
      <c r="J102" s="29">
        <v>0</v>
      </c>
      <c r="K102" s="188">
        <v>112</v>
      </c>
      <c r="L102" s="111"/>
      <c r="M102" s="106"/>
      <c r="N102" s="26">
        <v>10.8</v>
      </c>
      <c r="O102" s="60"/>
      <c r="P102" s="60"/>
      <c r="Q102" s="60"/>
    </row>
    <row r="103" spans="1:17" ht="15.75" customHeight="1" x14ac:dyDescent="0.25">
      <c r="A103" s="204"/>
      <c r="B103" s="193"/>
      <c r="C103" s="194"/>
      <c r="D103" s="187">
        <v>2022</v>
      </c>
      <c r="E103" s="191"/>
      <c r="F103" s="52">
        <v>1</v>
      </c>
      <c r="G103" s="24">
        <f t="shared" si="11"/>
        <v>0</v>
      </c>
      <c r="H103" s="24">
        <v>0</v>
      </c>
      <c r="I103" s="28"/>
      <c r="J103" s="29">
        <v>0</v>
      </c>
      <c r="K103" s="191"/>
      <c r="L103" s="111"/>
      <c r="M103" s="106"/>
      <c r="N103" s="26"/>
      <c r="O103" s="60"/>
      <c r="P103" s="60"/>
      <c r="Q103" s="60"/>
    </row>
    <row r="104" spans="1:17" ht="15.75" customHeight="1" x14ac:dyDescent="0.25">
      <c r="A104" s="204"/>
      <c r="B104" s="193"/>
      <c r="C104" s="194"/>
      <c r="D104" s="187">
        <v>2023</v>
      </c>
      <c r="E104" s="191"/>
      <c r="F104" s="52">
        <v>0</v>
      </c>
      <c r="G104" s="24">
        <f t="shared" si="11"/>
        <v>0</v>
      </c>
      <c r="H104" s="24">
        <v>0</v>
      </c>
      <c r="I104" s="28"/>
      <c r="J104" s="29">
        <v>0</v>
      </c>
      <c r="K104" s="191"/>
      <c r="L104" s="111"/>
      <c r="M104" s="106"/>
      <c r="N104" s="26"/>
      <c r="O104" s="60"/>
      <c r="P104" s="60"/>
      <c r="Q104" s="60"/>
    </row>
    <row r="105" spans="1:17" x14ac:dyDescent="0.25">
      <c r="A105" s="204"/>
      <c r="B105" s="193"/>
      <c r="C105" s="194"/>
      <c r="D105" s="187">
        <v>2024</v>
      </c>
      <c r="E105" s="191"/>
      <c r="F105" s="9">
        <v>0</v>
      </c>
      <c r="G105" s="24">
        <f>SUM(H105:J105)</f>
        <v>0</v>
      </c>
      <c r="H105" s="24">
        <v>0</v>
      </c>
      <c r="I105" s="28"/>
      <c r="J105" s="29">
        <v>0</v>
      </c>
      <c r="K105" s="200"/>
      <c r="L105" s="111"/>
      <c r="M105" s="106"/>
      <c r="O105" s="60"/>
      <c r="P105" s="60"/>
      <c r="Q105" s="60"/>
    </row>
    <row r="106" spans="1:17" x14ac:dyDescent="0.25">
      <c r="A106" s="205"/>
      <c r="B106" s="197"/>
      <c r="C106" s="198"/>
      <c r="D106" s="187">
        <v>2025</v>
      </c>
      <c r="E106" s="199"/>
      <c r="F106" s="9">
        <v>0</v>
      </c>
      <c r="G106" s="55">
        <f>SUM(H106:J106)</f>
        <v>0</v>
      </c>
      <c r="H106" s="55">
        <v>0</v>
      </c>
      <c r="I106" s="195"/>
      <c r="J106" s="190">
        <v>0</v>
      </c>
      <c r="K106" s="200"/>
      <c r="L106" s="111"/>
      <c r="M106" s="106"/>
      <c r="O106" s="60"/>
      <c r="P106" s="60"/>
      <c r="Q106" s="60"/>
    </row>
    <row r="107" spans="1:17" ht="18.75" customHeight="1" x14ac:dyDescent="0.25">
      <c r="A107" s="203" t="s">
        <v>37</v>
      </c>
      <c r="B107" s="185" t="s">
        <v>129</v>
      </c>
      <c r="C107" s="186"/>
      <c r="D107" s="187">
        <v>2021</v>
      </c>
      <c r="E107" s="188" t="s">
        <v>20</v>
      </c>
      <c r="F107" s="9">
        <v>0</v>
      </c>
      <c r="G107" s="24">
        <f t="shared" si="11"/>
        <v>0</v>
      </c>
      <c r="H107" s="24">
        <v>0</v>
      </c>
      <c r="I107" s="28"/>
      <c r="J107" s="29">
        <v>0</v>
      </c>
      <c r="K107" s="188">
        <v>112</v>
      </c>
      <c r="L107" s="111"/>
      <c r="M107" s="106"/>
      <c r="N107" s="26">
        <v>3.5</v>
      </c>
      <c r="O107" s="60"/>
      <c r="P107" s="60"/>
      <c r="Q107" s="60"/>
    </row>
    <row r="108" spans="1:17" x14ac:dyDescent="0.25">
      <c r="A108" s="204"/>
      <c r="B108" s="193"/>
      <c r="C108" s="194"/>
      <c r="D108" s="187">
        <v>2022</v>
      </c>
      <c r="E108" s="191"/>
      <c r="F108" s="52">
        <v>0</v>
      </c>
      <c r="G108" s="24">
        <f t="shared" si="11"/>
        <v>0</v>
      </c>
      <c r="H108" s="24">
        <v>0</v>
      </c>
      <c r="I108" s="28"/>
      <c r="J108" s="29">
        <v>0</v>
      </c>
      <c r="K108" s="191"/>
      <c r="L108" s="111"/>
      <c r="M108" s="106"/>
      <c r="N108" s="26"/>
      <c r="O108" s="60"/>
      <c r="P108" s="60"/>
      <c r="Q108" s="60"/>
    </row>
    <row r="109" spans="1:17" x14ac:dyDescent="0.25">
      <c r="A109" s="204"/>
      <c r="B109" s="193"/>
      <c r="C109" s="194"/>
      <c r="D109" s="187">
        <v>2023</v>
      </c>
      <c r="E109" s="191"/>
      <c r="F109" s="52">
        <v>0</v>
      </c>
      <c r="G109" s="24">
        <f t="shared" si="11"/>
        <v>0</v>
      </c>
      <c r="H109" s="24">
        <v>0</v>
      </c>
      <c r="I109" s="28"/>
      <c r="J109" s="29">
        <v>0</v>
      </c>
      <c r="K109" s="199"/>
      <c r="L109" s="111"/>
      <c r="M109" s="106"/>
      <c r="N109" s="26"/>
      <c r="O109" s="62"/>
      <c r="P109" s="60"/>
      <c r="Q109" s="60"/>
    </row>
    <row r="110" spans="1:17" x14ac:dyDescent="0.25">
      <c r="A110" s="204"/>
      <c r="B110" s="193"/>
      <c r="C110" s="194"/>
      <c r="D110" s="187">
        <v>2024</v>
      </c>
      <c r="E110" s="191"/>
      <c r="F110" s="9">
        <v>0</v>
      </c>
      <c r="G110" s="24">
        <f>SUM(H110:J110)</f>
        <v>0</v>
      </c>
      <c r="H110" s="24">
        <v>0</v>
      </c>
      <c r="I110" s="28"/>
      <c r="J110" s="29">
        <v>0</v>
      </c>
      <c r="K110" s="200"/>
      <c r="L110" s="111"/>
      <c r="M110" s="106"/>
      <c r="O110" s="60"/>
      <c r="P110" s="60"/>
      <c r="Q110" s="60"/>
    </row>
    <row r="111" spans="1:17" x14ac:dyDescent="0.25">
      <c r="A111" s="205"/>
      <c r="B111" s="197"/>
      <c r="C111" s="198"/>
      <c r="D111" s="187">
        <v>2025</v>
      </c>
      <c r="E111" s="199"/>
      <c r="F111" s="9">
        <v>1</v>
      </c>
      <c r="G111" s="55">
        <f>SUM(H111:J111)</f>
        <v>0</v>
      </c>
      <c r="H111" s="55">
        <v>0</v>
      </c>
      <c r="I111" s="195"/>
      <c r="J111" s="190">
        <v>0</v>
      </c>
      <c r="K111" s="200"/>
      <c r="L111" s="111"/>
      <c r="M111" s="106"/>
      <c r="O111" s="60"/>
      <c r="P111" s="60"/>
      <c r="Q111" s="60"/>
    </row>
    <row r="112" spans="1:17" ht="18.75" customHeight="1" x14ac:dyDescent="0.25">
      <c r="A112" s="203" t="s">
        <v>38</v>
      </c>
      <c r="B112" s="185" t="s">
        <v>130</v>
      </c>
      <c r="C112" s="186"/>
      <c r="D112" s="187">
        <v>2021</v>
      </c>
      <c r="E112" s="188" t="s">
        <v>20</v>
      </c>
      <c r="F112" s="52">
        <v>0</v>
      </c>
      <c r="G112" s="24">
        <f t="shared" si="11"/>
        <v>0</v>
      </c>
      <c r="H112" s="24">
        <v>0</v>
      </c>
      <c r="I112" s="28"/>
      <c r="J112" s="29">
        <v>0</v>
      </c>
      <c r="K112" s="188">
        <v>112</v>
      </c>
      <c r="L112" s="111"/>
      <c r="M112" s="106"/>
      <c r="N112" s="26">
        <v>12</v>
      </c>
      <c r="O112" s="60"/>
      <c r="P112" s="60"/>
      <c r="Q112" s="60"/>
    </row>
    <row r="113" spans="1:17" x14ac:dyDescent="0.25">
      <c r="A113" s="204"/>
      <c r="B113" s="193"/>
      <c r="C113" s="194"/>
      <c r="D113" s="187">
        <v>2022</v>
      </c>
      <c r="E113" s="191"/>
      <c r="F113" s="52">
        <v>0</v>
      </c>
      <c r="G113" s="24">
        <f t="shared" si="11"/>
        <v>0</v>
      </c>
      <c r="H113" s="24">
        <v>0</v>
      </c>
      <c r="I113" s="28"/>
      <c r="J113" s="29">
        <v>0</v>
      </c>
      <c r="K113" s="191"/>
      <c r="L113" s="111"/>
      <c r="M113" s="106"/>
      <c r="N113" s="26"/>
      <c r="O113" s="60"/>
      <c r="P113" s="60"/>
      <c r="Q113" s="60"/>
    </row>
    <row r="114" spans="1:17" x14ac:dyDescent="0.25">
      <c r="A114" s="204"/>
      <c r="B114" s="193"/>
      <c r="C114" s="194"/>
      <c r="D114" s="187">
        <v>2023</v>
      </c>
      <c r="E114" s="191"/>
      <c r="F114" s="52">
        <v>0</v>
      </c>
      <c r="G114" s="24">
        <f t="shared" si="11"/>
        <v>0</v>
      </c>
      <c r="H114" s="24">
        <v>0</v>
      </c>
      <c r="I114" s="28"/>
      <c r="J114" s="29">
        <v>0</v>
      </c>
      <c r="K114" s="199"/>
      <c r="L114" s="111"/>
      <c r="M114" s="106"/>
      <c r="N114" s="26"/>
      <c r="O114" s="62"/>
      <c r="P114" s="60"/>
      <c r="Q114" s="60"/>
    </row>
    <row r="115" spans="1:17" x14ac:dyDescent="0.25">
      <c r="A115" s="204"/>
      <c r="B115" s="193"/>
      <c r="C115" s="194"/>
      <c r="D115" s="187">
        <v>2024</v>
      </c>
      <c r="E115" s="191"/>
      <c r="F115" s="9">
        <v>1</v>
      </c>
      <c r="G115" s="24">
        <f t="shared" ref="G115:G121" si="12">SUM(H115:J115)</f>
        <v>0</v>
      </c>
      <c r="H115" s="24">
        <v>0</v>
      </c>
      <c r="I115" s="28"/>
      <c r="J115" s="29">
        <v>0</v>
      </c>
      <c r="K115" s="200"/>
      <c r="L115" s="111"/>
      <c r="M115" s="106"/>
      <c r="O115" s="60"/>
      <c r="P115" s="60"/>
      <c r="Q115" s="60"/>
    </row>
    <row r="116" spans="1:17" x14ac:dyDescent="0.25">
      <c r="A116" s="205"/>
      <c r="B116" s="197"/>
      <c r="C116" s="198"/>
      <c r="D116" s="187">
        <v>2025</v>
      </c>
      <c r="E116" s="199"/>
      <c r="F116" s="9">
        <v>0</v>
      </c>
      <c r="G116" s="55">
        <f t="shared" si="12"/>
        <v>0</v>
      </c>
      <c r="H116" s="55">
        <v>0</v>
      </c>
      <c r="I116" s="195"/>
      <c r="J116" s="190">
        <v>0</v>
      </c>
      <c r="K116" s="200"/>
      <c r="L116" s="42"/>
      <c r="M116" s="31"/>
      <c r="O116" s="60"/>
      <c r="P116" s="60"/>
      <c r="Q116" s="60"/>
    </row>
    <row r="117" spans="1:17" ht="20.25" customHeight="1" x14ac:dyDescent="0.25">
      <c r="A117" s="184" t="s">
        <v>39</v>
      </c>
      <c r="B117" s="185" t="s">
        <v>59</v>
      </c>
      <c r="C117" s="186"/>
      <c r="D117" s="187">
        <v>2021</v>
      </c>
      <c r="E117" s="188" t="s">
        <v>20</v>
      </c>
      <c r="F117" s="209">
        <v>1</v>
      </c>
      <c r="G117" s="58">
        <f t="shared" si="12"/>
        <v>975.87</v>
      </c>
      <c r="H117" s="58">
        <v>0</v>
      </c>
      <c r="I117" s="189"/>
      <c r="J117" s="190">
        <v>975.87</v>
      </c>
      <c r="K117" s="188">
        <v>112</v>
      </c>
      <c r="L117" s="42"/>
      <c r="M117" s="31"/>
      <c r="N117" s="26"/>
      <c r="O117" s="60"/>
      <c r="P117" s="60"/>
      <c r="Q117" s="60"/>
    </row>
    <row r="118" spans="1:17" ht="20.25" customHeight="1" x14ac:dyDescent="0.25">
      <c r="A118" s="192"/>
      <c r="B118" s="193"/>
      <c r="C118" s="194"/>
      <c r="D118" s="187">
        <v>2022</v>
      </c>
      <c r="E118" s="191"/>
      <c r="F118" s="52">
        <v>0</v>
      </c>
      <c r="G118" s="24">
        <f t="shared" si="12"/>
        <v>0</v>
      </c>
      <c r="H118" s="24">
        <v>0</v>
      </c>
      <c r="I118" s="28"/>
      <c r="J118" s="29">
        <v>0</v>
      </c>
      <c r="K118" s="191"/>
      <c r="L118" s="42"/>
      <c r="M118" s="31"/>
      <c r="N118" s="26"/>
      <c r="O118" s="60"/>
      <c r="P118" s="60"/>
      <c r="Q118" s="60"/>
    </row>
    <row r="119" spans="1:17" ht="20.25" customHeight="1" x14ac:dyDescent="0.25">
      <c r="A119" s="192"/>
      <c r="B119" s="193"/>
      <c r="C119" s="194"/>
      <c r="D119" s="187">
        <v>2023</v>
      </c>
      <c r="E119" s="191"/>
      <c r="F119" s="210" t="s">
        <v>62</v>
      </c>
      <c r="G119" s="24">
        <f t="shared" si="12"/>
        <v>0</v>
      </c>
      <c r="H119" s="24">
        <v>0</v>
      </c>
      <c r="I119" s="28"/>
      <c r="J119" s="29">
        <v>0</v>
      </c>
      <c r="K119" s="191"/>
      <c r="L119" s="42"/>
      <c r="M119" s="31"/>
      <c r="N119" s="27">
        <f>G117+G88+G77+G67+G50+G25+G20+G15</f>
        <v>50657.969589999993</v>
      </c>
      <c r="O119" s="60"/>
      <c r="P119" s="60"/>
      <c r="Q119" s="60"/>
    </row>
    <row r="120" spans="1:17" x14ac:dyDescent="0.25">
      <c r="A120" s="192"/>
      <c r="B120" s="193"/>
      <c r="C120" s="194"/>
      <c r="D120" s="187">
        <v>2024</v>
      </c>
      <c r="E120" s="191"/>
      <c r="F120" s="9">
        <v>0</v>
      </c>
      <c r="G120" s="58">
        <f t="shared" si="12"/>
        <v>0</v>
      </c>
      <c r="H120" s="58">
        <v>0</v>
      </c>
      <c r="I120" s="195"/>
      <c r="J120" s="206">
        <v>0</v>
      </c>
      <c r="K120" s="200"/>
      <c r="L120" s="42"/>
      <c r="M120" s="50"/>
      <c r="O120" s="60"/>
      <c r="P120" s="60"/>
      <c r="Q120" s="60"/>
    </row>
    <row r="121" spans="1:17" x14ac:dyDescent="0.25">
      <c r="A121" s="196"/>
      <c r="B121" s="197"/>
      <c r="C121" s="198"/>
      <c r="D121" s="187">
        <v>2025</v>
      </c>
      <c r="E121" s="199"/>
      <c r="F121" s="9">
        <v>0</v>
      </c>
      <c r="G121" s="55">
        <f t="shared" si="12"/>
        <v>0</v>
      </c>
      <c r="H121" s="55">
        <v>0</v>
      </c>
      <c r="I121" s="195"/>
      <c r="J121" s="190">
        <v>0</v>
      </c>
      <c r="K121" s="200"/>
      <c r="L121" s="42"/>
      <c r="M121" s="31"/>
      <c r="O121" s="60"/>
      <c r="P121" s="60"/>
      <c r="Q121" s="60"/>
    </row>
    <row r="122" spans="1:17" ht="15" customHeight="1" x14ac:dyDescent="0.25">
      <c r="A122" s="184" t="s">
        <v>139</v>
      </c>
      <c r="B122" s="185" t="s">
        <v>125</v>
      </c>
      <c r="C122" s="186"/>
      <c r="D122" s="187">
        <v>2021</v>
      </c>
      <c r="E122" s="188" t="s">
        <v>20</v>
      </c>
      <c r="F122" s="52">
        <v>0</v>
      </c>
      <c r="G122" s="58">
        <f t="shared" ref="G122" si="13">SUM(H122:J122)</f>
        <v>0</v>
      </c>
      <c r="H122" s="58">
        <v>0</v>
      </c>
      <c r="I122" s="28"/>
      <c r="J122" s="190">
        <v>0</v>
      </c>
      <c r="K122" s="200"/>
      <c r="L122" s="42"/>
      <c r="M122" s="31"/>
      <c r="N122" s="26"/>
      <c r="O122" s="60"/>
      <c r="P122" s="60"/>
      <c r="Q122" s="60"/>
    </row>
    <row r="123" spans="1:17" ht="15" customHeight="1" x14ac:dyDescent="0.25">
      <c r="A123" s="192"/>
      <c r="B123" s="193"/>
      <c r="C123" s="194"/>
      <c r="D123" s="187">
        <v>2022</v>
      </c>
      <c r="E123" s="191"/>
      <c r="F123" s="52">
        <v>0</v>
      </c>
      <c r="G123" s="58"/>
      <c r="H123" s="58">
        <v>0</v>
      </c>
      <c r="I123" s="28"/>
      <c r="J123" s="190">
        <v>0</v>
      </c>
      <c r="K123" s="200"/>
      <c r="L123" s="42"/>
      <c r="M123" s="31"/>
      <c r="N123" s="26"/>
      <c r="O123" s="60"/>
      <c r="P123" s="60"/>
      <c r="Q123" s="60"/>
    </row>
    <row r="124" spans="1:17" ht="15" customHeight="1" x14ac:dyDescent="0.25">
      <c r="A124" s="192"/>
      <c r="B124" s="193"/>
      <c r="C124" s="194"/>
      <c r="D124" s="187">
        <v>2023</v>
      </c>
      <c r="E124" s="191"/>
      <c r="F124" s="9">
        <v>1</v>
      </c>
      <c r="G124" s="58">
        <f t="shared" ref="G124:G125" si="14">SUM(H124:J124)</f>
        <v>0</v>
      </c>
      <c r="H124" s="58">
        <v>0</v>
      </c>
      <c r="I124" s="28"/>
      <c r="J124" s="190">
        <v>0</v>
      </c>
      <c r="K124" s="200"/>
      <c r="L124" s="42"/>
      <c r="M124" s="31"/>
      <c r="N124" s="26"/>
      <c r="O124" s="60"/>
      <c r="P124" s="60"/>
      <c r="Q124" s="60"/>
    </row>
    <row r="125" spans="1:17" x14ac:dyDescent="0.25">
      <c r="A125" s="192"/>
      <c r="B125" s="193"/>
      <c r="C125" s="194"/>
      <c r="D125" s="187">
        <v>2024</v>
      </c>
      <c r="E125" s="191"/>
      <c r="F125" s="9">
        <v>0</v>
      </c>
      <c r="G125" s="58">
        <f t="shared" si="14"/>
        <v>0</v>
      </c>
      <c r="H125" s="58">
        <v>0</v>
      </c>
      <c r="I125" s="195"/>
      <c r="J125" s="206">
        <v>0</v>
      </c>
      <c r="K125" s="200"/>
      <c r="L125" s="42"/>
      <c r="M125" s="50"/>
      <c r="O125" s="60"/>
      <c r="P125" s="60"/>
      <c r="Q125" s="60"/>
    </row>
    <row r="126" spans="1:17" x14ac:dyDescent="0.25">
      <c r="A126" s="196"/>
      <c r="B126" s="197"/>
      <c r="C126" s="198"/>
      <c r="D126" s="187">
        <v>2025</v>
      </c>
      <c r="E126" s="199"/>
      <c r="F126" s="9">
        <v>0</v>
      </c>
      <c r="G126" s="55">
        <f>SUM(H126:J126)</f>
        <v>0</v>
      </c>
      <c r="H126" s="55">
        <v>0</v>
      </c>
      <c r="I126" s="195"/>
      <c r="J126" s="190">
        <v>0</v>
      </c>
      <c r="K126" s="200"/>
      <c r="L126" s="42"/>
      <c r="M126" s="50"/>
      <c r="O126" s="60"/>
      <c r="P126" s="60"/>
      <c r="Q126" s="60"/>
    </row>
    <row r="127" spans="1:17" ht="15.75" customHeight="1" x14ac:dyDescent="0.25">
      <c r="A127" s="236" t="s">
        <v>95</v>
      </c>
      <c r="B127" s="237"/>
      <c r="C127" s="238"/>
      <c r="D127" s="187">
        <v>2021</v>
      </c>
      <c r="E127" s="19"/>
      <c r="F127" s="239">
        <f>F97+F102+F107+F112+F117+F122</f>
        <v>1</v>
      </c>
      <c r="G127" s="240">
        <f>H127+I127</f>
        <v>975.87</v>
      </c>
      <c r="H127" s="240">
        <f t="shared" ref="H127" si="15">H76+H86+H91+H96+H100+H105+H110+H115</f>
        <v>0</v>
      </c>
      <c r="I127" s="213">
        <f>J97+J102+J107+J112+J117</f>
        <v>975.87</v>
      </c>
      <c r="J127" s="214"/>
      <c r="K127" s="241">
        <v>112</v>
      </c>
      <c r="L127" s="20" t="s">
        <v>41</v>
      </c>
      <c r="M127" s="49">
        <v>228</v>
      </c>
      <c r="N127" s="27"/>
      <c r="O127" s="60"/>
      <c r="P127" s="60"/>
      <c r="Q127" s="60"/>
    </row>
    <row r="128" spans="1:17" ht="15.75" customHeight="1" x14ac:dyDescent="0.25">
      <c r="A128" s="242"/>
      <c r="B128" s="243"/>
      <c r="C128" s="244"/>
      <c r="D128" s="187">
        <v>2022</v>
      </c>
      <c r="E128" s="19"/>
      <c r="F128" s="239">
        <f>F98+F103+F108+F113+F118+F123</f>
        <v>1</v>
      </c>
      <c r="G128" s="240">
        <f t="shared" ref="G128:G130" si="16">H128+I128</f>
        <v>0</v>
      </c>
      <c r="H128" s="240">
        <f>H76+H86+H91+H96+H100+H105+H110+H115</f>
        <v>0</v>
      </c>
      <c r="I128" s="213">
        <f>J98+J103+J108+J113+J118</f>
        <v>0</v>
      </c>
      <c r="J128" s="214"/>
      <c r="K128" s="241">
        <v>112</v>
      </c>
      <c r="L128" s="20" t="s">
        <v>41</v>
      </c>
      <c r="M128" s="49">
        <v>228</v>
      </c>
      <c r="N128" s="27"/>
      <c r="O128" s="60"/>
      <c r="P128" s="60"/>
      <c r="Q128" s="60"/>
    </row>
    <row r="129" spans="1:17" ht="15.75" customHeight="1" x14ac:dyDescent="0.25">
      <c r="A129" s="242"/>
      <c r="B129" s="243"/>
      <c r="C129" s="244"/>
      <c r="D129" s="187">
        <v>2023</v>
      </c>
      <c r="E129" s="19"/>
      <c r="F129" s="239">
        <f>F99+F104+F109+F114+F119+F124</f>
        <v>1</v>
      </c>
      <c r="G129" s="240">
        <f t="shared" si="16"/>
        <v>0</v>
      </c>
      <c r="H129" s="240">
        <f>H76+H86+H91+H96+H100+H105+H110+H115+H124</f>
        <v>0</v>
      </c>
      <c r="I129" s="213">
        <f>J124+J119+J114+J109+J104</f>
        <v>0</v>
      </c>
      <c r="J129" s="214"/>
      <c r="K129" s="241">
        <v>112</v>
      </c>
      <c r="L129" s="20" t="s">
        <v>41</v>
      </c>
      <c r="M129" s="49">
        <v>228</v>
      </c>
      <c r="N129" s="27"/>
      <c r="O129" s="60"/>
      <c r="P129" s="60"/>
      <c r="Q129" s="60"/>
    </row>
    <row r="130" spans="1:17" ht="15.75" customHeight="1" x14ac:dyDescent="0.25">
      <c r="A130" s="242"/>
      <c r="B130" s="243"/>
      <c r="C130" s="244"/>
      <c r="D130" s="187">
        <v>2024</v>
      </c>
      <c r="E130" s="19"/>
      <c r="F130" s="239">
        <f>F100+F105+F110+F125+F115+F120</f>
        <v>1</v>
      </c>
      <c r="G130" s="240">
        <f t="shared" si="16"/>
        <v>0</v>
      </c>
      <c r="H130" s="240">
        <v>0</v>
      </c>
      <c r="I130" s="213">
        <f>J98+J103+J108+J113+J118</f>
        <v>0</v>
      </c>
      <c r="J130" s="214"/>
      <c r="K130" s="241">
        <v>112</v>
      </c>
      <c r="L130" s="20" t="s">
        <v>41</v>
      </c>
      <c r="M130" s="49">
        <v>228</v>
      </c>
      <c r="N130" s="27"/>
      <c r="O130" s="60"/>
      <c r="P130" s="60"/>
      <c r="Q130" s="60"/>
    </row>
    <row r="131" spans="1:17" x14ac:dyDescent="0.25">
      <c r="A131" s="246"/>
      <c r="B131" s="247"/>
      <c r="C131" s="248"/>
      <c r="D131" s="187">
        <v>2025</v>
      </c>
      <c r="E131" s="19"/>
      <c r="F131" s="9">
        <f>F101+F106+F111+F116+F121+F126</f>
        <v>1</v>
      </c>
      <c r="G131" s="55">
        <f>SUM(H131:J131)</f>
        <v>0</v>
      </c>
      <c r="H131" s="55">
        <f>H101+H106+H116+H121+H126</f>
        <v>0</v>
      </c>
      <c r="I131" s="195"/>
      <c r="J131" s="190">
        <f>J101+J106+J111+J116+J122+J126</f>
        <v>0</v>
      </c>
      <c r="K131" s="200"/>
      <c r="L131" s="42"/>
      <c r="M131" s="31"/>
      <c r="O131" s="60"/>
      <c r="P131" s="60"/>
      <c r="Q131" s="60"/>
    </row>
    <row r="132" spans="1:17" ht="20.25" customHeight="1" x14ac:dyDescent="0.25">
      <c r="A132" s="207" t="s">
        <v>57</v>
      </c>
      <c r="B132" s="207"/>
      <c r="C132" s="207"/>
      <c r="D132" s="207"/>
      <c r="E132" s="207"/>
      <c r="F132" s="207"/>
      <c r="G132" s="207"/>
      <c r="H132" s="207"/>
      <c r="I132" s="207"/>
      <c r="J132" s="207"/>
      <c r="K132" s="249"/>
      <c r="L132" s="32"/>
      <c r="M132" s="33"/>
      <c r="N132" s="26"/>
      <c r="O132" s="60"/>
      <c r="P132" s="60"/>
      <c r="Q132" s="60"/>
    </row>
    <row r="133" spans="1:17" ht="23.25" customHeight="1" x14ac:dyDescent="0.25">
      <c r="A133" s="201" t="s">
        <v>47</v>
      </c>
      <c r="B133" s="201"/>
      <c r="C133" s="201"/>
      <c r="D133" s="201"/>
      <c r="E133" s="201"/>
      <c r="F133" s="201"/>
      <c r="G133" s="201"/>
      <c r="H133" s="201"/>
      <c r="I133" s="201"/>
      <c r="J133" s="201"/>
      <c r="K133" s="202"/>
      <c r="L133" s="34"/>
      <c r="M133" s="35"/>
      <c r="N133" s="26"/>
      <c r="O133" s="60"/>
      <c r="P133" s="60"/>
      <c r="Q133" s="60"/>
    </row>
    <row r="134" spans="1:17" ht="15" customHeight="1" x14ac:dyDescent="0.25">
      <c r="A134" s="201" t="s">
        <v>49</v>
      </c>
      <c r="B134" s="201"/>
      <c r="C134" s="201"/>
      <c r="D134" s="201"/>
      <c r="E134" s="201"/>
      <c r="F134" s="201"/>
      <c r="G134" s="201"/>
      <c r="H134" s="201"/>
      <c r="I134" s="201"/>
      <c r="J134" s="201"/>
      <c r="K134" s="202"/>
      <c r="L134" s="36"/>
      <c r="M134" s="37"/>
      <c r="O134" s="60"/>
      <c r="P134" s="60"/>
      <c r="Q134" s="60"/>
    </row>
    <row r="135" spans="1:17" ht="17.25" customHeight="1" x14ac:dyDescent="0.25">
      <c r="A135" s="184" t="s">
        <v>9</v>
      </c>
      <c r="B135" s="185" t="s">
        <v>138</v>
      </c>
      <c r="C135" s="250"/>
      <c r="D135" s="187">
        <v>2021</v>
      </c>
      <c r="E135" s="188" t="s">
        <v>30</v>
      </c>
      <c r="F135" s="19">
        <v>0</v>
      </c>
      <c r="G135" s="24">
        <f>SUM(H135:J135)</f>
        <v>0</v>
      </c>
      <c r="H135" s="24">
        <v>0</v>
      </c>
      <c r="I135" s="28"/>
      <c r="J135" s="29">
        <v>0</v>
      </c>
      <c r="K135" s="200"/>
      <c r="L135" s="110" t="s">
        <v>45</v>
      </c>
      <c r="M135" s="105">
        <v>600</v>
      </c>
      <c r="O135" s="60"/>
      <c r="P135" s="60"/>
      <c r="Q135" s="60"/>
    </row>
    <row r="136" spans="1:17" x14ac:dyDescent="0.25">
      <c r="A136" s="192"/>
      <c r="B136" s="251"/>
      <c r="C136" s="252"/>
      <c r="D136" s="187">
        <v>2022</v>
      </c>
      <c r="E136" s="191"/>
      <c r="F136" s="19">
        <v>0</v>
      </c>
      <c r="G136" s="24">
        <f>SUM(H136:J136)</f>
        <v>0</v>
      </c>
      <c r="H136" s="24">
        <v>0</v>
      </c>
      <c r="I136" s="28"/>
      <c r="J136" s="29">
        <v>0</v>
      </c>
      <c r="K136" s="200"/>
      <c r="L136" s="111"/>
      <c r="M136" s="106"/>
      <c r="O136" s="60"/>
      <c r="P136" s="60"/>
      <c r="Q136" s="60"/>
    </row>
    <row r="137" spans="1:17" x14ac:dyDescent="0.25">
      <c r="A137" s="192"/>
      <c r="B137" s="251"/>
      <c r="C137" s="252"/>
      <c r="D137" s="187">
        <v>2023</v>
      </c>
      <c r="E137" s="191"/>
      <c r="F137" s="9">
        <v>1</v>
      </c>
      <c r="G137" s="24">
        <f>SUM(H137:J137)</f>
        <v>1000</v>
      </c>
      <c r="H137" s="24">
        <v>0</v>
      </c>
      <c r="I137" s="28"/>
      <c r="J137" s="29">
        <v>1000</v>
      </c>
      <c r="K137" s="200"/>
      <c r="L137" s="112"/>
      <c r="M137" s="117"/>
      <c r="O137" s="60"/>
      <c r="P137" s="60"/>
      <c r="Q137" s="60"/>
    </row>
    <row r="138" spans="1:17" x14ac:dyDescent="0.25">
      <c r="A138" s="192"/>
      <c r="B138" s="251"/>
      <c r="C138" s="252"/>
      <c r="D138" s="187">
        <v>2024</v>
      </c>
      <c r="E138" s="191"/>
      <c r="F138" s="9">
        <v>0</v>
      </c>
      <c r="G138" s="24">
        <f>SUM(H138:J138)</f>
        <v>0</v>
      </c>
      <c r="H138" s="24">
        <v>0</v>
      </c>
      <c r="I138" s="28"/>
      <c r="J138" s="29">
        <v>0</v>
      </c>
      <c r="K138" s="200"/>
      <c r="L138" s="46"/>
      <c r="M138" s="47"/>
      <c r="O138" s="60"/>
      <c r="P138" s="60"/>
      <c r="Q138" s="60"/>
    </row>
    <row r="139" spans="1:17" x14ac:dyDescent="0.25">
      <c r="A139" s="196"/>
      <c r="B139" s="253"/>
      <c r="C139" s="254"/>
      <c r="D139" s="187">
        <v>2025</v>
      </c>
      <c r="E139" s="199"/>
      <c r="F139" s="9">
        <v>0</v>
      </c>
      <c r="G139" s="55">
        <f>SUM(H139:J139)</f>
        <v>0</v>
      </c>
      <c r="H139" s="55">
        <v>0</v>
      </c>
      <c r="I139" s="195"/>
      <c r="J139" s="190">
        <v>0</v>
      </c>
      <c r="K139" s="200"/>
      <c r="L139" s="42"/>
      <c r="M139" s="31"/>
      <c r="O139" s="60"/>
      <c r="P139" s="60"/>
      <c r="Q139" s="60"/>
    </row>
    <row r="140" spans="1:17" ht="15" customHeight="1" x14ac:dyDescent="0.25">
      <c r="A140" s="201" t="s">
        <v>50</v>
      </c>
      <c r="B140" s="201"/>
      <c r="C140" s="201"/>
      <c r="D140" s="201"/>
      <c r="E140" s="201"/>
      <c r="F140" s="201"/>
      <c r="G140" s="201"/>
      <c r="H140" s="201"/>
      <c r="I140" s="201"/>
      <c r="J140" s="201"/>
      <c r="K140" s="202"/>
      <c r="L140" s="36"/>
      <c r="M140" s="37"/>
      <c r="O140" s="60"/>
      <c r="P140" s="60"/>
      <c r="Q140" s="60"/>
    </row>
    <row r="141" spans="1:17" ht="17.25" customHeight="1" x14ac:dyDescent="0.25">
      <c r="A141" s="184" t="s">
        <v>22</v>
      </c>
      <c r="B141" s="185" t="s">
        <v>138</v>
      </c>
      <c r="C141" s="250"/>
      <c r="D141" s="187">
        <v>2021</v>
      </c>
      <c r="E141" s="188" t="s">
        <v>20</v>
      </c>
      <c r="F141" s="19">
        <v>0</v>
      </c>
      <c r="G141" s="24">
        <f>SUM(H141:J141)</f>
        <v>0</v>
      </c>
      <c r="H141" s="24">
        <v>0</v>
      </c>
      <c r="I141" s="28"/>
      <c r="J141" s="29">
        <v>0</v>
      </c>
      <c r="K141" s="200"/>
      <c r="L141" s="119" t="s">
        <v>45</v>
      </c>
      <c r="M141" s="105">
        <v>600</v>
      </c>
      <c r="O141" s="60"/>
      <c r="P141" s="60"/>
      <c r="Q141" s="60"/>
    </row>
    <row r="142" spans="1:17" x14ac:dyDescent="0.25">
      <c r="A142" s="192"/>
      <c r="B142" s="251"/>
      <c r="C142" s="252"/>
      <c r="D142" s="187">
        <v>2022</v>
      </c>
      <c r="E142" s="191"/>
      <c r="F142" s="19">
        <v>0</v>
      </c>
      <c r="G142" s="24">
        <f>SUM(H142:J142)</f>
        <v>0</v>
      </c>
      <c r="H142" s="24">
        <v>0</v>
      </c>
      <c r="I142" s="28"/>
      <c r="J142" s="29">
        <v>0</v>
      </c>
      <c r="K142" s="200"/>
      <c r="L142" s="119"/>
      <c r="M142" s="106"/>
      <c r="O142" s="60"/>
      <c r="P142" s="60"/>
      <c r="Q142" s="60"/>
    </row>
    <row r="143" spans="1:17" ht="18" customHeight="1" x14ac:dyDescent="0.25">
      <c r="A143" s="192"/>
      <c r="B143" s="251"/>
      <c r="C143" s="252"/>
      <c r="D143" s="187">
        <v>2023</v>
      </c>
      <c r="E143" s="191"/>
      <c r="F143" s="9">
        <v>1</v>
      </c>
      <c r="G143" s="24">
        <f>SUM(H143:J143)</f>
        <v>7145.6</v>
      </c>
      <c r="H143" s="24">
        <v>0</v>
      </c>
      <c r="I143" s="28"/>
      <c r="J143" s="29">
        <f>8145.6-1000</f>
        <v>7145.6</v>
      </c>
      <c r="K143" s="200"/>
      <c r="L143" s="119"/>
      <c r="M143" s="117"/>
      <c r="O143" s="60"/>
      <c r="P143" s="60"/>
      <c r="Q143" s="60"/>
    </row>
    <row r="144" spans="1:17" ht="18" customHeight="1" x14ac:dyDescent="0.25">
      <c r="A144" s="192"/>
      <c r="B144" s="251"/>
      <c r="C144" s="252"/>
      <c r="D144" s="187">
        <v>2024</v>
      </c>
      <c r="E144" s="191"/>
      <c r="F144" s="9">
        <v>0</v>
      </c>
      <c r="G144" s="24">
        <f>SUM(H144:J144)</f>
        <v>0</v>
      </c>
      <c r="H144" s="24">
        <v>0</v>
      </c>
      <c r="I144" s="28"/>
      <c r="J144" s="29">
        <v>0</v>
      </c>
      <c r="K144" s="200"/>
      <c r="L144" s="46"/>
      <c r="M144" s="47"/>
      <c r="O144" s="60"/>
      <c r="P144" s="60"/>
      <c r="Q144" s="60"/>
    </row>
    <row r="145" spans="1:17" x14ac:dyDescent="0.25">
      <c r="A145" s="196"/>
      <c r="B145" s="253"/>
      <c r="C145" s="254"/>
      <c r="D145" s="187">
        <v>2025</v>
      </c>
      <c r="E145" s="199"/>
      <c r="F145" s="9">
        <v>0</v>
      </c>
      <c r="G145" s="55">
        <f>SUM(H145:J145)</f>
        <v>0</v>
      </c>
      <c r="H145" s="55">
        <v>0</v>
      </c>
      <c r="I145" s="195"/>
      <c r="J145" s="190">
        <v>0</v>
      </c>
      <c r="K145" s="200"/>
      <c r="L145" s="42"/>
      <c r="M145" s="31"/>
      <c r="O145" s="60"/>
      <c r="P145" s="60"/>
      <c r="Q145" s="60"/>
    </row>
    <row r="146" spans="1:17" ht="15.75" customHeight="1" x14ac:dyDescent="0.25">
      <c r="A146" s="236" t="s">
        <v>96</v>
      </c>
      <c r="B146" s="237"/>
      <c r="C146" s="238"/>
      <c r="D146" s="187">
        <v>2021</v>
      </c>
      <c r="E146" s="19"/>
      <c r="F146" s="239">
        <f>F135+F141</f>
        <v>0</v>
      </c>
      <c r="G146" s="240">
        <f>H146+I146</f>
        <v>0</v>
      </c>
      <c r="H146" s="240">
        <f>H100+H105+H110+H115+H127+H132+H136+H141</f>
        <v>0</v>
      </c>
      <c r="I146" s="213">
        <f>J100+J105+J110+J115+J127+J132+J136+J141</f>
        <v>0</v>
      </c>
      <c r="J146" s="214"/>
      <c r="K146" s="241">
        <v>112</v>
      </c>
      <c r="L146" s="20" t="s">
        <v>41</v>
      </c>
      <c r="M146" s="49">
        <v>228</v>
      </c>
      <c r="N146" s="27"/>
      <c r="O146" s="60"/>
      <c r="P146" s="60"/>
      <c r="Q146" s="60"/>
    </row>
    <row r="147" spans="1:17" ht="15.75" customHeight="1" x14ac:dyDescent="0.25">
      <c r="A147" s="242"/>
      <c r="B147" s="243"/>
      <c r="C147" s="244"/>
      <c r="D147" s="187">
        <v>2022</v>
      </c>
      <c r="E147" s="19"/>
      <c r="F147" s="239">
        <f>F136+F142</f>
        <v>0</v>
      </c>
      <c r="G147" s="240">
        <f t="shared" ref="G147:G149" si="17">H147+I147</f>
        <v>0</v>
      </c>
      <c r="H147" s="240">
        <f>H100+H105+H110+H115+H127+H132+H136+H141</f>
        <v>0</v>
      </c>
      <c r="I147" s="213">
        <v>0</v>
      </c>
      <c r="J147" s="214"/>
      <c r="K147" s="241">
        <v>112</v>
      </c>
      <c r="L147" s="20" t="s">
        <v>41</v>
      </c>
      <c r="M147" s="49">
        <v>228</v>
      </c>
      <c r="N147" s="27"/>
      <c r="O147" s="60"/>
      <c r="P147" s="60"/>
      <c r="Q147" s="60"/>
    </row>
    <row r="148" spans="1:17" ht="15.75" customHeight="1" x14ac:dyDescent="0.25">
      <c r="A148" s="242"/>
      <c r="B148" s="243"/>
      <c r="C148" s="244"/>
      <c r="D148" s="187">
        <v>2023</v>
      </c>
      <c r="E148" s="19"/>
      <c r="F148" s="239">
        <v>1</v>
      </c>
      <c r="G148" s="240">
        <f t="shared" si="17"/>
        <v>8145.6</v>
      </c>
      <c r="H148" s="240">
        <f>H143+H137</f>
        <v>0</v>
      </c>
      <c r="I148" s="213">
        <f>J143+J137</f>
        <v>8145.6</v>
      </c>
      <c r="J148" s="214"/>
      <c r="K148" s="241">
        <v>112</v>
      </c>
      <c r="L148" s="20" t="s">
        <v>41</v>
      </c>
      <c r="M148" s="49">
        <v>228</v>
      </c>
      <c r="N148" s="27"/>
      <c r="O148" s="60"/>
      <c r="P148" s="60"/>
      <c r="Q148" s="60"/>
    </row>
    <row r="149" spans="1:17" ht="15.75" customHeight="1" x14ac:dyDescent="0.25">
      <c r="A149" s="242"/>
      <c r="B149" s="243"/>
      <c r="C149" s="244"/>
      <c r="D149" s="187">
        <v>2024</v>
      </c>
      <c r="E149" s="19"/>
      <c r="F149" s="239">
        <f>F138+F144</f>
        <v>0</v>
      </c>
      <c r="G149" s="240">
        <f t="shared" si="17"/>
        <v>0</v>
      </c>
      <c r="H149" s="240">
        <f>H138+H144</f>
        <v>0</v>
      </c>
      <c r="I149" s="213">
        <f>J138+J144</f>
        <v>0</v>
      </c>
      <c r="J149" s="214"/>
      <c r="K149" s="241">
        <v>112</v>
      </c>
      <c r="L149" s="20" t="s">
        <v>41</v>
      </c>
      <c r="M149" s="49">
        <v>228</v>
      </c>
      <c r="N149" s="27"/>
      <c r="O149" s="60"/>
      <c r="P149" s="60"/>
      <c r="Q149" s="60"/>
    </row>
    <row r="150" spans="1:17" x14ac:dyDescent="0.25">
      <c r="A150" s="246"/>
      <c r="B150" s="247"/>
      <c r="C150" s="248"/>
      <c r="D150" s="187">
        <v>2025</v>
      </c>
      <c r="E150" s="19"/>
      <c r="F150" s="9">
        <f>F139+F145</f>
        <v>0</v>
      </c>
      <c r="G150" s="55">
        <f>SUM(H150:J150)</f>
        <v>0</v>
      </c>
      <c r="H150" s="55">
        <f>H139+H145</f>
        <v>0</v>
      </c>
      <c r="I150" s="195"/>
      <c r="J150" s="190">
        <f>J139+J145</f>
        <v>0</v>
      </c>
      <c r="K150" s="200"/>
      <c r="L150" s="42"/>
      <c r="M150" s="31"/>
      <c r="O150" s="60"/>
      <c r="P150" s="60"/>
      <c r="Q150" s="60"/>
    </row>
    <row r="151" spans="1:17" ht="22.5" customHeight="1" x14ac:dyDescent="0.25">
      <c r="A151" s="207" t="s">
        <v>52</v>
      </c>
      <c r="B151" s="207"/>
      <c r="C151" s="207"/>
      <c r="D151" s="207"/>
      <c r="E151" s="207"/>
      <c r="F151" s="207"/>
      <c r="G151" s="207"/>
      <c r="H151" s="207"/>
      <c r="I151" s="207"/>
      <c r="J151" s="207"/>
      <c r="K151" s="249"/>
      <c r="L151" s="32"/>
      <c r="M151" s="33"/>
      <c r="O151" s="60"/>
      <c r="P151" s="60"/>
      <c r="Q151" s="60"/>
    </row>
    <row r="152" spans="1:17" ht="28.5" customHeight="1" x14ac:dyDescent="0.25">
      <c r="A152" s="255" t="s">
        <v>48</v>
      </c>
      <c r="B152" s="256"/>
      <c r="C152" s="256"/>
      <c r="D152" s="256"/>
      <c r="E152" s="256"/>
      <c r="F152" s="256"/>
      <c r="G152" s="256"/>
      <c r="H152" s="256"/>
      <c r="I152" s="256"/>
      <c r="J152" s="257"/>
      <c r="K152" s="202"/>
      <c r="L152" s="34"/>
      <c r="M152" s="35"/>
      <c r="O152" s="60"/>
      <c r="P152" s="60"/>
      <c r="Q152" s="60"/>
    </row>
    <row r="153" spans="1:17" ht="44.25" customHeight="1" x14ac:dyDescent="0.25">
      <c r="A153" s="211" t="s">
        <v>31</v>
      </c>
      <c r="B153" s="109" t="s">
        <v>28</v>
      </c>
      <c r="C153" s="109"/>
      <c r="D153" s="9">
        <v>2021</v>
      </c>
      <c r="E153" s="19" t="s">
        <v>61</v>
      </c>
      <c r="F153" s="69">
        <v>109</v>
      </c>
      <c r="G153" s="212">
        <f>I153</f>
        <v>5186.17</v>
      </c>
      <c r="H153" s="58">
        <v>0</v>
      </c>
      <c r="I153" s="213">
        <f>I183</f>
        <v>5186.17</v>
      </c>
      <c r="J153" s="214"/>
      <c r="K153" s="258"/>
      <c r="L153" s="40"/>
      <c r="M153" s="41"/>
      <c r="N153" s="7"/>
      <c r="O153" s="60"/>
      <c r="P153" s="60"/>
      <c r="Q153" s="60"/>
    </row>
    <row r="154" spans="1:17" ht="23.25" customHeight="1" x14ac:dyDescent="0.25">
      <c r="A154" s="203" t="s">
        <v>37</v>
      </c>
      <c r="B154" s="185" t="s">
        <v>67</v>
      </c>
      <c r="C154" s="186"/>
      <c r="D154" s="187">
        <v>2021</v>
      </c>
      <c r="E154" s="19" t="s">
        <v>20</v>
      </c>
      <c r="F154" s="52">
        <v>6</v>
      </c>
      <c r="G154" s="212">
        <f>I154</f>
        <v>2046.03</v>
      </c>
      <c r="H154" s="58"/>
      <c r="I154" s="215">
        <f>I184</f>
        <v>2046.03</v>
      </c>
      <c r="J154" s="215"/>
      <c r="K154" s="215"/>
      <c r="L154" s="51"/>
      <c r="M154" s="51"/>
      <c r="N154" s="27">
        <f>I153+I154</f>
        <v>7232.2</v>
      </c>
      <c r="O154" s="60"/>
      <c r="P154" s="21"/>
      <c r="Q154" s="60"/>
    </row>
    <row r="155" spans="1:17" ht="18.75" customHeight="1" x14ac:dyDescent="0.25">
      <c r="A155" s="204"/>
      <c r="B155" s="193"/>
      <c r="C155" s="194"/>
      <c r="D155" s="187">
        <v>2022</v>
      </c>
      <c r="E155" s="19" t="s">
        <v>20</v>
      </c>
      <c r="F155" s="52">
        <v>6</v>
      </c>
      <c r="G155" s="212">
        <f>H155+J155</f>
        <v>7914.3999999999987</v>
      </c>
      <c r="H155" s="24"/>
      <c r="I155" s="216"/>
      <c r="J155" s="217">
        <f>7558.9+101.9+197.2+56.4</f>
        <v>7914.3999999999987</v>
      </c>
      <c r="K155" s="259"/>
      <c r="L155" s="40"/>
      <c r="M155" s="41"/>
      <c r="N155" s="27"/>
      <c r="O155" s="60"/>
      <c r="P155" s="21"/>
      <c r="Q155" s="60"/>
    </row>
    <row r="156" spans="1:17" ht="20.25" customHeight="1" x14ac:dyDescent="0.25">
      <c r="A156" s="204"/>
      <c r="B156" s="193"/>
      <c r="C156" s="194"/>
      <c r="D156" s="187">
        <v>2023</v>
      </c>
      <c r="E156" s="19" t="s">
        <v>20</v>
      </c>
      <c r="F156" s="9">
        <v>6</v>
      </c>
      <c r="G156" s="212">
        <f>I156</f>
        <v>8457.7999999999993</v>
      </c>
      <c r="H156" s="24">
        <v>0</v>
      </c>
      <c r="I156" s="218">
        <v>8457.7999999999993</v>
      </c>
      <c r="J156" s="219"/>
      <c r="K156" s="259"/>
      <c r="L156" s="40"/>
      <c r="M156" s="41"/>
      <c r="N156" s="27"/>
      <c r="O156" s="60"/>
      <c r="P156" s="60"/>
      <c r="Q156" s="60"/>
    </row>
    <row r="157" spans="1:17" x14ac:dyDescent="0.25">
      <c r="A157" s="204"/>
      <c r="B157" s="193"/>
      <c r="C157" s="194"/>
      <c r="D157" s="187">
        <v>2024</v>
      </c>
      <c r="E157" s="19" t="s">
        <v>20</v>
      </c>
      <c r="F157" s="9">
        <v>6</v>
      </c>
      <c r="G157" s="58">
        <f>SUM(H157:I157)</f>
        <v>8457.7999999999993</v>
      </c>
      <c r="H157" s="24">
        <v>0</v>
      </c>
      <c r="I157" s="218">
        <v>8457.7999999999993</v>
      </c>
      <c r="J157" s="220"/>
      <c r="K157" s="219"/>
      <c r="L157" s="46"/>
      <c r="M157" s="47"/>
      <c r="N157" s="26"/>
      <c r="O157" s="60"/>
      <c r="P157" s="60"/>
      <c r="Q157" s="60"/>
    </row>
    <row r="158" spans="1:17" x14ac:dyDescent="0.25">
      <c r="A158" s="205"/>
      <c r="B158" s="197"/>
      <c r="C158" s="198"/>
      <c r="D158" s="187">
        <v>2025</v>
      </c>
      <c r="E158" s="19" t="s">
        <v>20</v>
      </c>
      <c r="F158" s="9">
        <v>6</v>
      </c>
      <c r="G158" s="58">
        <f>SUM(H158:J158)</f>
        <v>8457.7999999999993</v>
      </c>
      <c r="H158" s="55">
        <v>0</v>
      </c>
      <c r="I158" s="195"/>
      <c r="J158" s="190">
        <v>8457.7999999999993</v>
      </c>
      <c r="K158" s="200"/>
      <c r="L158" s="42"/>
      <c r="M158" s="31"/>
      <c r="O158" s="60"/>
      <c r="P158" s="60"/>
      <c r="Q158" s="60"/>
    </row>
    <row r="159" spans="1:17" ht="15" customHeight="1" x14ac:dyDescent="0.25">
      <c r="A159" s="221" t="s">
        <v>38</v>
      </c>
      <c r="B159" s="109" t="s">
        <v>63</v>
      </c>
      <c r="C159" s="109"/>
      <c r="D159" s="188">
        <v>2021</v>
      </c>
      <c r="E159" s="19"/>
      <c r="F159" s="69"/>
      <c r="G159" s="212">
        <f>I159</f>
        <v>2122.87</v>
      </c>
      <c r="H159" s="58">
        <v>0</v>
      </c>
      <c r="I159" s="213">
        <f>I160+I162+I161</f>
        <v>2122.87</v>
      </c>
      <c r="J159" s="214"/>
      <c r="K159" s="222">
        <v>112</v>
      </c>
      <c r="L159" s="110" t="s">
        <v>46</v>
      </c>
      <c r="M159" s="105">
        <v>600</v>
      </c>
      <c r="N159" s="27">
        <f>N154+I159</f>
        <v>9355.07</v>
      </c>
      <c r="O159" s="21">
        <f>N159+I178+I180</f>
        <v>13872.53959</v>
      </c>
      <c r="P159" s="60"/>
      <c r="Q159" s="60"/>
    </row>
    <row r="160" spans="1:17" ht="15" customHeight="1" x14ac:dyDescent="0.25">
      <c r="A160" s="221"/>
      <c r="B160" s="109" t="s">
        <v>64</v>
      </c>
      <c r="C160" s="109"/>
      <c r="D160" s="191"/>
      <c r="E160" s="19"/>
      <c r="F160" s="52"/>
      <c r="G160" s="212">
        <f>I160</f>
        <v>1862.7670000000001</v>
      </c>
      <c r="H160" s="58">
        <v>0</v>
      </c>
      <c r="I160" s="213">
        <f>1845.967+16.8</f>
        <v>1862.7670000000001</v>
      </c>
      <c r="J160" s="214"/>
      <c r="K160" s="223"/>
      <c r="L160" s="111"/>
      <c r="M160" s="106"/>
      <c r="N160" s="27"/>
      <c r="O160" s="60"/>
      <c r="P160" s="60"/>
      <c r="Q160" s="60"/>
    </row>
    <row r="161" spans="1:17" ht="15" customHeight="1" x14ac:dyDescent="0.25">
      <c r="A161" s="221"/>
      <c r="B161" s="109" t="s">
        <v>65</v>
      </c>
      <c r="C161" s="109"/>
      <c r="D161" s="191"/>
      <c r="E161" s="19"/>
      <c r="F161" s="9"/>
      <c r="G161" s="212">
        <f>I161</f>
        <v>259.00299999999999</v>
      </c>
      <c r="H161" s="58">
        <v>0</v>
      </c>
      <c r="I161" s="213">
        <f>148.003+111</f>
        <v>259.00299999999999</v>
      </c>
      <c r="J161" s="214"/>
      <c r="K161" s="223"/>
      <c r="L161" s="111"/>
      <c r="M161" s="106"/>
      <c r="N161" s="27"/>
      <c r="O161" s="60"/>
      <c r="P161" s="60"/>
      <c r="Q161" s="60"/>
    </row>
    <row r="162" spans="1:17" ht="15" customHeight="1" x14ac:dyDescent="0.25">
      <c r="A162" s="221"/>
      <c r="B162" s="109" t="s">
        <v>66</v>
      </c>
      <c r="C162" s="109"/>
      <c r="D162" s="199"/>
      <c r="E162" s="19"/>
      <c r="F162" s="9"/>
      <c r="G162" s="212">
        <f>I162</f>
        <v>1.1000000000000001</v>
      </c>
      <c r="H162" s="58">
        <v>0</v>
      </c>
      <c r="I162" s="213">
        <v>1.1000000000000001</v>
      </c>
      <c r="J162" s="214"/>
      <c r="K162" s="223"/>
      <c r="L162" s="111"/>
      <c r="M162" s="106"/>
      <c r="N162" s="27">
        <f>N119+N159</f>
        <v>60013.039589999993</v>
      </c>
      <c r="O162" s="60"/>
      <c r="P162" s="60"/>
      <c r="Q162" s="60"/>
    </row>
    <row r="163" spans="1:17" ht="15" hidden="1" customHeight="1" x14ac:dyDescent="0.25">
      <c r="A163" s="221"/>
      <c r="B163" s="109"/>
      <c r="C163" s="109"/>
      <c r="D163" s="187">
        <v>2021</v>
      </c>
      <c r="E163" s="19" t="s">
        <v>30</v>
      </c>
      <c r="F163" s="9">
        <v>0</v>
      </c>
      <c r="G163" s="212">
        <f>H163+I163</f>
        <v>0</v>
      </c>
      <c r="H163" s="224">
        <v>0</v>
      </c>
      <c r="I163" s="225">
        <v>0</v>
      </c>
      <c r="J163" s="225"/>
      <c r="K163" s="223"/>
      <c r="L163" s="111"/>
      <c r="M163" s="106"/>
      <c r="N163" s="26"/>
      <c r="O163" s="60"/>
      <c r="P163" s="60"/>
      <c r="Q163" s="60"/>
    </row>
    <row r="164" spans="1:17" ht="15" hidden="1" customHeight="1" x14ac:dyDescent="0.25">
      <c r="A164" s="221"/>
      <c r="B164" s="109"/>
      <c r="C164" s="109"/>
      <c r="D164" s="187">
        <v>2022</v>
      </c>
      <c r="E164" s="19" t="s">
        <v>30</v>
      </c>
      <c r="F164" s="9">
        <v>0</v>
      </c>
      <c r="G164" s="212">
        <f>H164+I164</f>
        <v>0</v>
      </c>
      <c r="H164" s="224">
        <v>0</v>
      </c>
      <c r="I164" s="225">
        <v>0</v>
      </c>
      <c r="J164" s="225"/>
      <c r="K164" s="223"/>
      <c r="L164" s="111"/>
      <c r="M164" s="106"/>
      <c r="N164" s="26"/>
      <c r="O164" s="60"/>
      <c r="P164" s="60"/>
      <c r="Q164" s="60"/>
    </row>
    <row r="165" spans="1:17" ht="15" hidden="1" customHeight="1" x14ac:dyDescent="0.25">
      <c r="A165" s="221"/>
      <c r="B165" s="109"/>
      <c r="C165" s="109"/>
      <c r="D165" s="187">
        <v>2023</v>
      </c>
      <c r="E165" s="19" t="s">
        <v>30</v>
      </c>
      <c r="F165" s="9">
        <v>0</v>
      </c>
      <c r="G165" s="212">
        <f>H165+I165</f>
        <v>0</v>
      </c>
      <c r="H165" s="224">
        <v>0</v>
      </c>
      <c r="I165" s="225">
        <v>0</v>
      </c>
      <c r="J165" s="225"/>
      <c r="K165" s="226"/>
      <c r="L165" s="112"/>
      <c r="M165" s="117"/>
      <c r="N165" s="27"/>
      <c r="O165" s="60"/>
      <c r="P165" s="60"/>
      <c r="Q165" s="60"/>
    </row>
    <row r="166" spans="1:17" ht="31.5" customHeight="1" x14ac:dyDescent="0.25">
      <c r="A166" s="221"/>
      <c r="B166" s="109" t="s">
        <v>101</v>
      </c>
      <c r="C166" s="109"/>
      <c r="D166" s="188">
        <v>2022</v>
      </c>
      <c r="E166" s="19"/>
      <c r="F166" s="69"/>
      <c r="G166" s="212">
        <f>I166</f>
        <v>1206.5</v>
      </c>
      <c r="H166" s="55">
        <v>0</v>
      </c>
      <c r="I166" s="227">
        <v>1206.5</v>
      </c>
      <c r="J166" s="228"/>
      <c r="K166" s="229"/>
      <c r="L166" s="46"/>
      <c r="M166" s="45"/>
      <c r="N166" s="27">
        <f>I159+I166</f>
        <v>3329.37</v>
      </c>
      <c r="O166" s="21"/>
      <c r="P166" s="60"/>
      <c r="Q166" s="60"/>
    </row>
    <row r="167" spans="1:17" ht="31.5" customHeight="1" x14ac:dyDescent="0.25">
      <c r="A167" s="221"/>
      <c r="B167" s="109" t="s">
        <v>100</v>
      </c>
      <c r="C167" s="109"/>
      <c r="D167" s="191"/>
      <c r="E167" s="19"/>
      <c r="F167" s="69"/>
      <c r="G167" s="212">
        <f>I167+H167</f>
        <v>899.1</v>
      </c>
      <c r="H167" s="55"/>
      <c r="I167" s="227">
        <f>899.1</f>
        <v>899.1</v>
      </c>
      <c r="J167" s="228"/>
      <c r="K167" s="229"/>
      <c r="L167" s="68"/>
      <c r="M167" s="67"/>
      <c r="N167" s="27"/>
      <c r="O167" s="21"/>
      <c r="P167" s="60"/>
      <c r="Q167" s="60"/>
    </row>
    <row r="168" spans="1:17" ht="15" customHeight="1" x14ac:dyDescent="0.25">
      <c r="A168" s="221"/>
      <c r="B168" s="109" t="s">
        <v>68</v>
      </c>
      <c r="C168" s="109"/>
      <c r="D168" s="187">
        <v>2023</v>
      </c>
      <c r="E168" s="19"/>
      <c r="F168" s="69"/>
      <c r="G168" s="212">
        <f>I168</f>
        <v>0</v>
      </c>
      <c r="H168" s="55">
        <v>0</v>
      </c>
      <c r="I168" s="227">
        <v>0</v>
      </c>
      <c r="J168" s="228"/>
      <c r="K168" s="229"/>
      <c r="L168" s="46"/>
      <c r="M168" s="45"/>
      <c r="N168" s="27">
        <f>I160+I168</f>
        <v>1862.7670000000001</v>
      </c>
      <c r="O168" s="21"/>
      <c r="P168" s="60"/>
      <c r="Q168" s="60"/>
    </row>
    <row r="169" spans="1:17" ht="15" customHeight="1" x14ac:dyDescent="0.25">
      <c r="A169" s="221"/>
      <c r="B169" s="109" t="s">
        <v>68</v>
      </c>
      <c r="C169" s="109"/>
      <c r="D169" s="187">
        <v>2024</v>
      </c>
      <c r="E169" s="19"/>
      <c r="F169" s="69"/>
      <c r="G169" s="212">
        <f>I169</f>
        <v>0</v>
      </c>
      <c r="H169" s="55">
        <v>0</v>
      </c>
      <c r="I169" s="227">
        <v>0</v>
      </c>
      <c r="J169" s="228"/>
      <c r="K169" s="229"/>
      <c r="L169" s="46"/>
      <c r="M169" s="45"/>
      <c r="N169" s="27">
        <f>I161+I169</f>
        <v>259.00299999999999</v>
      </c>
      <c r="O169" s="21"/>
      <c r="P169" s="60"/>
      <c r="Q169" s="60"/>
    </row>
    <row r="170" spans="1:17" x14ac:dyDescent="0.25">
      <c r="A170" s="221"/>
      <c r="B170" s="109" t="s">
        <v>68</v>
      </c>
      <c r="C170" s="109"/>
      <c r="D170" s="187">
        <v>2025</v>
      </c>
      <c r="E170" s="19"/>
      <c r="F170" s="9"/>
      <c r="G170" s="55">
        <f>SUM(H170:J170)</f>
        <v>0</v>
      </c>
      <c r="H170" s="55">
        <v>0</v>
      </c>
      <c r="I170" s="195"/>
      <c r="J170" s="190">
        <v>0</v>
      </c>
      <c r="K170" s="200"/>
      <c r="L170" s="42"/>
      <c r="M170" s="31"/>
      <c r="O170" s="60"/>
      <c r="P170" s="60"/>
      <c r="Q170" s="60"/>
    </row>
    <row r="171" spans="1:17" ht="15.75" customHeight="1" x14ac:dyDescent="0.25">
      <c r="A171" s="260" t="s">
        <v>97</v>
      </c>
      <c r="B171" s="261"/>
      <c r="C171" s="262"/>
      <c r="D171" s="187">
        <v>2021</v>
      </c>
      <c r="E171" s="19"/>
      <c r="F171" s="239">
        <f>F154</f>
        <v>6</v>
      </c>
      <c r="G171" s="240">
        <f>H171+I171</f>
        <v>9355.07</v>
      </c>
      <c r="H171" s="240">
        <f t="shared" ref="H171" si="18">H133+H137+H142+H147+H152+H156+H161+H165</f>
        <v>0</v>
      </c>
      <c r="I171" s="213">
        <f>I153+I154+I159</f>
        <v>9355.07</v>
      </c>
      <c r="J171" s="214"/>
      <c r="K171" s="241">
        <v>112</v>
      </c>
      <c r="L171" s="20" t="s">
        <v>41</v>
      </c>
      <c r="M171" s="49">
        <v>228</v>
      </c>
      <c r="N171" s="27"/>
      <c r="O171" s="60"/>
      <c r="P171" s="60"/>
      <c r="Q171" s="60"/>
    </row>
    <row r="172" spans="1:17" ht="15.75" customHeight="1" x14ac:dyDescent="0.25">
      <c r="A172" s="263"/>
      <c r="B172" s="264"/>
      <c r="C172" s="265"/>
      <c r="D172" s="187">
        <v>2022</v>
      </c>
      <c r="E172" s="19"/>
      <c r="F172" s="239">
        <f>F155</f>
        <v>6</v>
      </c>
      <c r="G172" s="240">
        <f>H172+I172</f>
        <v>10019.999999999998</v>
      </c>
      <c r="H172" s="240">
        <f>H133+H137+H142+H147+H152+H156+H161+H165</f>
        <v>0</v>
      </c>
      <c r="I172" s="213">
        <f>J155+I166+I167</f>
        <v>10019.999999999998</v>
      </c>
      <c r="J172" s="214"/>
      <c r="K172" s="241">
        <v>112</v>
      </c>
      <c r="L172" s="20" t="s">
        <v>41</v>
      </c>
      <c r="M172" s="49">
        <v>228</v>
      </c>
      <c r="N172" s="27"/>
      <c r="O172" s="60"/>
      <c r="P172" s="60"/>
      <c r="Q172" s="60"/>
    </row>
    <row r="173" spans="1:17" ht="15.75" customHeight="1" x14ac:dyDescent="0.25">
      <c r="A173" s="263"/>
      <c r="B173" s="264"/>
      <c r="C173" s="265"/>
      <c r="D173" s="187">
        <v>2023</v>
      </c>
      <c r="E173" s="19"/>
      <c r="F173" s="239">
        <f>F156</f>
        <v>6</v>
      </c>
      <c r="G173" s="240">
        <f t="shared" ref="G173:G174" si="19">H173+I173</f>
        <v>8457.7999999999993</v>
      </c>
      <c r="H173" s="240">
        <f>H133+H137+H142+H147+H152+H156+H161+H165</f>
        <v>0</v>
      </c>
      <c r="I173" s="213">
        <f>I156+I168</f>
        <v>8457.7999999999993</v>
      </c>
      <c r="J173" s="214"/>
      <c r="K173" s="241">
        <v>112</v>
      </c>
      <c r="L173" s="20" t="s">
        <v>41</v>
      </c>
      <c r="M173" s="49">
        <v>228</v>
      </c>
      <c r="N173" s="27"/>
      <c r="O173" s="60"/>
      <c r="P173" s="60"/>
      <c r="Q173" s="60"/>
    </row>
    <row r="174" spans="1:17" ht="15.75" customHeight="1" x14ac:dyDescent="0.25">
      <c r="A174" s="263"/>
      <c r="B174" s="264"/>
      <c r="C174" s="265"/>
      <c r="D174" s="187">
        <v>2024</v>
      </c>
      <c r="E174" s="19"/>
      <c r="F174" s="239">
        <f>F157</f>
        <v>6</v>
      </c>
      <c r="G174" s="240">
        <f t="shared" si="19"/>
        <v>8457.7999999999993</v>
      </c>
      <c r="H174" s="240">
        <f>H134+H138+H143+H148+H153+H157+H162+H166</f>
        <v>0</v>
      </c>
      <c r="I174" s="213">
        <f>I157+I169</f>
        <v>8457.7999999999993</v>
      </c>
      <c r="J174" s="214"/>
      <c r="K174" s="241">
        <v>112</v>
      </c>
      <c r="L174" s="20" t="s">
        <v>41</v>
      </c>
      <c r="M174" s="49">
        <v>228</v>
      </c>
      <c r="N174" s="27"/>
      <c r="O174" s="60"/>
      <c r="P174" s="60"/>
      <c r="Q174" s="60"/>
    </row>
    <row r="175" spans="1:17" ht="15.75" customHeight="1" x14ac:dyDescent="0.25">
      <c r="A175" s="266"/>
      <c r="B175" s="267"/>
      <c r="C175" s="268"/>
      <c r="D175" s="187">
        <v>2025</v>
      </c>
      <c r="E175" s="19"/>
      <c r="F175" s="239">
        <f>F158</f>
        <v>6</v>
      </c>
      <c r="G175" s="240">
        <f t="shared" ref="G175" si="20">H175+I175</f>
        <v>8457.7999999999993</v>
      </c>
      <c r="H175" s="240">
        <f>H135+H139+H144+H149+H154+H158+H163+H167</f>
        <v>0</v>
      </c>
      <c r="I175" s="213">
        <f>J158+J170</f>
        <v>8457.7999999999993</v>
      </c>
      <c r="J175" s="214"/>
      <c r="K175" s="241"/>
      <c r="L175" s="20"/>
      <c r="M175" s="49"/>
      <c r="N175" s="27"/>
      <c r="O175" s="60"/>
      <c r="P175" s="60"/>
      <c r="Q175" s="60"/>
    </row>
    <row r="176" spans="1:17" x14ac:dyDescent="0.25">
      <c r="A176" s="269" t="s">
        <v>25</v>
      </c>
      <c r="B176" s="269"/>
      <c r="C176" s="269"/>
      <c r="D176" s="270"/>
      <c r="E176" s="270"/>
      <c r="F176" s="271"/>
      <c r="G176" s="212">
        <f>H176+I176</f>
        <v>13872.53959</v>
      </c>
      <c r="H176" s="212">
        <f>SUM(H178:H183)</f>
        <v>0</v>
      </c>
      <c r="I176" s="215">
        <f>SUM(I178:J182)</f>
        <v>13872.53959</v>
      </c>
      <c r="J176" s="215"/>
      <c r="K176" s="272"/>
      <c r="L176" s="11"/>
      <c r="M176" s="11"/>
      <c r="N176" s="21">
        <f>I178+I180+I183+I184+I185</f>
        <v>13872.53959</v>
      </c>
      <c r="O176" s="60"/>
      <c r="P176" s="60"/>
      <c r="Q176" s="60"/>
    </row>
    <row r="177" spans="1:17" x14ac:dyDescent="0.25">
      <c r="A177" s="269" t="s">
        <v>12</v>
      </c>
      <c r="B177" s="269"/>
      <c r="C177" s="269"/>
      <c r="D177" s="270"/>
      <c r="E177" s="270"/>
      <c r="F177" s="270"/>
      <c r="G177" s="240">
        <f t="shared" ref="G177:G184" si="21">H177+I177</f>
        <v>0</v>
      </c>
      <c r="H177" s="273">
        <v>0</v>
      </c>
      <c r="I177" s="274"/>
      <c r="J177" s="275"/>
      <c r="K177" s="270"/>
      <c r="L177" s="8"/>
      <c r="M177" s="14"/>
      <c r="N177" s="26"/>
      <c r="O177" s="60"/>
      <c r="P177" s="60"/>
      <c r="Q177" s="60"/>
    </row>
    <row r="178" spans="1:17" ht="33.75" customHeight="1" x14ac:dyDescent="0.25">
      <c r="A178" s="269" t="s">
        <v>21</v>
      </c>
      <c r="B178" s="269"/>
      <c r="C178" s="269"/>
      <c r="D178" s="270"/>
      <c r="E178" s="19" t="s">
        <v>58</v>
      </c>
      <c r="F178" s="239">
        <f>F15+F20+F25+F50</f>
        <v>3</v>
      </c>
      <c r="G178" s="240">
        <f t="shared" si="21"/>
        <v>3541.5995900000003</v>
      </c>
      <c r="H178" s="241">
        <f>H15+H20+H25+H50</f>
        <v>0</v>
      </c>
      <c r="I178" s="276">
        <f>J15+J20+J25+J30</f>
        <v>3541.5995900000003</v>
      </c>
      <c r="J178" s="276"/>
      <c r="K178" s="241">
        <v>112</v>
      </c>
      <c r="L178" s="20" t="s">
        <v>41</v>
      </c>
      <c r="M178" s="15">
        <v>228</v>
      </c>
      <c r="N178" s="27"/>
      <c r="O178" s="60"/>
      <c r="P178" s="60"/>
      <c r="Q178" s="60"/>
    </row>
    <row r="179" spans="1:17" ht="30.75" customHeight="1" x14ac:dyDescent="0.25">
      <c r="A179" s="277" t="s">
        <v>51</v>
      </c>
      <c r="B179" s="278"/>
      <c r="C179" s="279"/>
      <c r="D179" s="270"/>
      <c r="E179" s="19" t="s">
        <v>20</v>
      </c>
      <c r="F179" s="239">
        <f>F66+F71+F86</f>
        <v>0</v>
      </c>
      <c r="G179" s="280">
        <f t="shared" si="21"/>
        <v>0</v>
      </c>
      <c r="H179" s="281">
        <f>H71+H76</f>
        <v>0</v>
      </c>
      <c r="I179" s="282">
        <f>J66+J71+J76+J86</f>
        <v>0</v>
      </c>
      <c r="J179" s="283"/>
      <c r="K179" s="281">
        <v>112</v>
      </c>
      <c r="L179" s="22" t="s">
        <v>41</v>
      </c>
      <c r="M179" s="15">
        <v>400</v>
      </c>
      <c r="N179" s="27">
        <f>I178+I179</f>
        <v>3541.5995900000003</v>
      </c>
      <c r="O179" s="60"/>
      <c r="P179" s="60"/>
      <c r="Q179" s="60"/>
    </row>
    <row r="180" spans="1:17" ht="30" customHeight="1" x14ac:dyDescent="0.25">
      <c r="A180" s="277" t="s">
        <v>29</v>
      </c>
      <c r="B180" s="278"/>
      <c r="C180" s="279"/>
      <c r="D180" s="270"/>
      <c r="E180" s="19" t="s">
        <v>20</v>
      </c>
      <c r="F180" s="284">
        <f>F97+F102+F107+F112+F117</f>
        <v>1</v>
      </c>
      <c r="G180" s="240">
        <f t="shared" si="21"/>
        <v>975.87</v>
      </c>
      <c r="H180" s="241">
        <f>H97</f>
        <v>0</v>
      </c>
      <c r="I180" s="282">
        <f>J97+J102+J107+J112+J117</f>
        <v>975.87</v>
      </c>
      <c r="J180" s="283"/>
      <c r="K180" s="285">
        <v>112</v>
      </c>
      <c r="L180" s="20" t="s">
        <v>41</v>
      </c>
      <c r="M180" s="15">
        <v>228</v>
      </c>
      <c r="N180" s="26"/>
      <c r="O180" s="60"/>
      <c r="P180" s="60"/>
      <c r="Q180" s="60"/>
    </row>
    <row r="181" spans="1:17" x14ac:dyDescent="0.25">
      <c r="A181" s="269" t="s">
        <v>14</v>
      </c>
      <c r="B181" s="269"/>
      <c r="C181" s="269"/>
      <c r="D181" s="270"/>
      <c r="E181" s="19" t="s">
        <v>20</v>
      </c>
      <c r="F181" s="270">
        <f>F135</f>
        <v>0</v>
      </c>
      <c r="G181" s="240">
        <f t="shared" si="21"/>
        <v>0</v>
      </c>
      <c r="H181" s="241">
        <f>-H135+H141</f>
        <v>0</v>
      </c>
      <c r="I181" s="286">
        <f>J135+J141</f>
        <v>0</v>
      </c>
      <c r="J181" s="286"/>
      <c r="K181" s="285">
        <v>112</v>
      </c>
      <c r="L181" s="20" t="s">
        <v>45</v>
      </c>
      <c r="M181" s="15">
        <v>600</v>
      </c>
      <c r="N181" s="26"/>
      <c r="O181" s="60"/>
      <c r="P181" s="60"/>
      <c r="Q181" s="60"/>
    </row>
    <row r="182" spans="1:17" ht="27.75" customHeight="1" x14ac:dyDescent="0.25">
      <c r="A182" s="269" t="s">
        <v>75</v>
      </c>
      <c r="B182" s="269"/>
      <c r="C182" s="269"/>
      <c r="D182" s="270"/>
      <c r="E182" s="19"/>
      <c r="F182" s="284"/>
      <c r="G182" s="240">
        <f t="shared" si="21"/>
        <v>9355.07</v>
      </c>
      <c r="H182" s="241">
        <v>0</v>
      </c>
      <c r="I182" s="282">
        <f>I183+I184+I185</f>
        <v>9355.07</v>
      </c>
      <c r="J182" s="283"/>
      <c r="K182" s="285">
        <v>112</v>
      </c>
      <c r="L182" s="20" t="s">
        <v>46</v>
      </c>
      <c r="M182" s="18">
        <v>600</v>
      </c>
      <c r="N182" s="27">
        <f>9355.07-I182</f>
        <v>0</v>
      </c>
      <c r="O182" s="60"/>
      <c r="P182" s="60"/>
      <c r="Q182" s="60"/>
    </row>
    <row r="183" spans="1:17" ht="45.75" customHeight="1" x14ac:dyDescent="0.25">
      <c r="A183" s="269" t="s">
        <v>70</v>
      </c>
      <c r="B183" s="269"/>
      <c r="C183" s="269"/>
      <c r="D183" s="270"/>
      <c r="E183" s="19" t="s">
        <v>61</v>
      </c>
      <c r="F183" s="284">
        <f>F153</f>
        <v>109</v>
      </c>
      <c r="G183" s="240">
        <f t="shared" si="21"/>
        <v>5186.17</v>
      </c>
      <c r="H183" s="241">
        <v>0</v>
      </c>
      <c r="I183" s="282">
        <v>5186.17</v>
      </c>
      <c r="J183" s="283"/>
      <c r="K183" s="285">
        <v>112</v>
      </c>
      <c r="L183" s="20" t="s">
        <v>46</v>
      </c>
      <c r="M183" s="30">
        <v>600</v>
      </c>
      <c r="N183" s="27">
        <f>I183+I184</f>
        <v>7232.2</v>
      </c>
      <c r="O183" s="60"/>
      <c r="P183" s="60"/>
      <c r="Q183" s="60"/>
    </row>
    <row r="184" spans="1:17" ht="36.75" customHeight="1" x14ac:dyDescent="0.25">
      <c r="A184" s="269" t="s">
        <v>71</v>
      </c>
      <c r="B184" s="269"/>
      <c r="C184" s="269"/>
      <c r="D184" s="270"/>
      <c r="E184" s="19" t="s">
        <v>20</v>
      </c>
      <c r="F184" s="284">
        <f>F154</f>
        <v>6</v>
      </c>
      <c r="G184" s="240">
        <f t="shared" si="21"/>
        <v>2046.03</v>
      </c>
      <c r="H184" s="241">
        <v>0</v>
      </c>
      <c r="I184" s="282">
        <v>2046.03</v>
      </c>
      <c r="J184" s="283"/>
      <c r="K184" s="285">
        <v>112</v>
      </c>
      <c r="L184" s="20" t="s">
        <v>46</v>
      </c>
      <c r="M184" s="49">
        <v>600</v>
      </c>
      <c r="N184" s="27"/>
      <c r="O184" s="60"/>
      <c r="P184" s="60"/>
      <c r="Q184" s="60"/>
    </row>
    <row r="185" spans="1:17" ht="22.5" customHeight="1" x14ac:dyDescent="0.25">
      <c r="A185" s="287" t="s">
        <v>83</v>
      </c>
      <c r="B185" s="288"/>
      <c r="C185" s="289"/>
      <c r="D185" s="270"/>
      <c r="E185" s="19"/>
      <c r="F185" s="284"/>
      <c r="G185" s="212">
        <f t="shared" ref="G185:G187" si="22">I185</f>
        <v>2122.87</v>
      </c>
      <c r="H185" s="241"/>
      <c r="I185" s="213">
        <f>I186+I187+I188</f>
        <v>2122.87</v>
      </c>
      <c r="J185" s="230"/>
      <c r="K185" s="214"/>
      <c r="L185" s="20"/>
      <c r="M185" s="44"/>
      <c r="N185" s="7"/>
      <c r="O185" s="60"/>
      <c r="P185" s="60"/>
      <c r="Q185" s="60"/>
    </row>
    <row r="186" spans="1:17" ht="17.25" customHeight="1" x14ac:dyDescent="0.25">
      <c r="A186" s="287" t="s">
        <v>64</v>
      </c>
      <c r="B186" s="288"/>
      <c r="C186" s="289"/>
      <c r="D186" s="270"/>
      <c r="E186" s="19"/>
      <c r="F186" s="284"/>
      <c r="G186" s="212">
        <f t="shared" si="22"/>
        <v>1862.7670000000001</v>
      </c>
      <c r="H186" s="241"/>
      <c r="I186" s="213">
        <f>I160</f>
        <v>1862.7670000000001</v>
      </c>
      <c r="J186" s="290"/>
      <c r="K186" s="291"/>
      <c r="L186" s="20"/>
      <c r="M186" s="44"/>
      <c r="N186" s="7"/>
    </row>
    <row r="187" spans="1:17" ht="17.25" customHeight="1" x14ac:dyDescent="0.25">
      <c r="A187" s="287" t="s">
        <v>65</v>
      </c>
      <c r="B187" s="288"/>
      <c r="C187" s="289"/>
      <c r="D187" s="270"/>
      <c r="E187" s="19"/>
      <c r="F187" s="284"/>
      <c r="G187" s="212">
        <f t="shared" si="22"/>
        <v>259.00299999999999</v>
      </c>
      <c r="H187" s="241"/>
      <c r="I187" s="213">
        <f>I161</f>
        <v>259.00299999999999</v>
      </c>
      <c r="J187" s="230"/>
      <c r="K187" s="214"/>
      <c r="L187" s="20"/>
      <c r="M187" s="44"/>
      <c r="N187" s="7"/>
    </row>
    <row r="188" spans="1:17" ht="15" customHeight="1" x14ac:dyDescent="0.25">
      <c r="A188" s="231" t="s">
        <v>76</v>
      </c>
      <c r="B188" s="232"/>
      <c r="C188" s="233"/>
      <c r="D188" s="270"/>
      <c r="E188" s="19"/>
      <c r="F188" s="9"/>
      <c r="G188" s="212">
        <f>I188</f>
        <v>1.1000000000000001</v>
      </c>
      <c r="H188" s="58">
        <v>0</v>
      </c>
      <c r="I188" s="213">
        <v>1.1000000000000001</v>
      </c>
      <c r="J188" s="214"/>
      <c r="K188" s="234"/>
      <c r="L188" s="20"/>
      <c r="M188" s="49"/>
      <c r="N188" s="43"/>
    </row>
    <row r="189" spans="1:17" x14ac:dyDescent="0.25">
      <c r="A189" s="269" t="s">
        <v>26</v>
      </c>
      <c r="B189" s="269"/>
      <c r="C189" s="269"/>
      <c r="D189" s="270"/>
      <c r="E189" s="270"/>
      <c r="F189" s="270"/>
      <c r="G189" s="212">
        <f>H189+I189</f>
        <v>39940.499999999993</v>
      </c>
      <c r="H189" s="273">
        <f>SUM(H191:H195)</f>
        <v>15724.6</v>
      </c>
      <c r="I189" s="286">
        <f>SUM(I191:J195)</f>
        <v>24215.899999999994</v>
      </c>
      <c r="J189" s="286"/>
      <c r="K189" s="292"/>
      <c r="L189" s="11"/>
      <c r="M189" s="11"/>
      <c r="N189" s="26"/>
      <c r="O189" s="27">
        <f>I189+H189</f>
        <v>39940.499999999993</v>
      </c>
      <c r="P189" s="83">
        <f>39940.5-G189</f>
        <v>0</v>
      </c>
    </row>
    <row r="190" spans="1:17" x14ac:dyDescent="0.25">
      <c r="A190" s="269" t="s">
        <v>12</v>
      </c>
      <c r="B190" s="269"/>
      <c r="C190" s="269"/>
      <c r="D190" s="270"/>
      <c r="E190" s="270"/>
      <c r="F190" s="270"/>
      <c r="G190" s="285"/>
      <c r="H190" s="273"/>
      <c r="I190" s="286"/>
      <c r="J190" s="286"/>
      <c r="K190" s="285"/>
      <c r="L190" s="4"/>
      <c r="M190" s="14"/>
      <c r="N190" s="26"/>
      <c r="O190" s="26"/>
    </row>
    <row r="191" spans="1:17" ht="33.75" customHeight="1" x14ac:dyDescent="0.25">
      <c r="A191" s="269" t="s">
        <v>21</v>
      </c>
      <c r="B191" s="269"/>
      <c r="C191" s="269"/>
      <c r="D191" s="270"/>
      <c r="E191" s="19" t="s">
        <v>58</v>
      </c>
      <c r="F191" s="239">
        <f>F16+F21+F26+F31+F46+F51+F41+F36</f>
        <v>6</v>
      </c>
      <c r="G191" s="240">
        <f t="shared" ref="G191:G200" si="23">H191+I191</f>
        <v>10847.799999999997</v>
      </c>
      <c r="H191" s="293">
        <f>H16+H21+H26+H51</f>
        <v>0</v>
      </c>
      <c r="I191" s="276">
        <f>J16+J21+J26+J51+J31+J36+J46+J41</f>
        <v>10847.799999999997</v>
      </c>
      <c r="J191" s="276"/>
      <c r="K191" s="241">
        <v>112</v>
      </c>
      <c r="L191" s="20" t="s">
        <v>41</v>
      </c>
      <c r="M191" s="49">
        <v>228</v>
      </c>
      <c r="N191" s="27">
        <f>I191+I192</f>
        <v>14195.899999999998</v>
      </c>
      <c r="O191" s="65">
        <f>G191+G192</f>
        <v>29920.5</v>
      </c>
      <c r="P191" s="59"/>
    </row>
    <row r="192" spans="1:17" ht="30.75" customHeight="1" x14ac:dyDescent="0.25">
      <c r="A192" s="277" t="s">
        <v>51</v>
      </c>
      <c r="B192" s="278"/>
      <c r="C192" s="279"/>
      <c r="D192" s="270"/>
      <c r="E192" s="19" t="s">
        <v>20</v>
      </c>
      <c r="F192" s="239">
        <f>F67+F72+F77+F87</f>
        <v>1</v>
      </c>
      <c r="G192" s="280">
        <f t="shared" si="23"/>
        <v>19072.7</v>
      </c>
      <c r="H192" s="294">
        <f>H77</f>
        <v>15724.6</v>
      </c>
      <c r="I192" s="282">
        <f>I92</f>
        <v>3348.1000000000004</v>
      </c>
      <c r="J192" s="283"/>
      <c r="K192" s="281">
        <v>112</v>
      </c>
      <c r="L192" s="25" t="s">
        <v>41</v>
      </c>
      <c r="M192" s="49">
        <v>400</v>
      </c>
      <c r="N192" s="27">
        <f>I191+I192</f>
        <v>14195.899999999998</v>
      </c>
      <c r="O192" s="7"/>
    </row>
    <row r="193" spans="1:15" ht="21" customHeight="1" x14ac:dyDescent="0.25">
      <c r="A193" s="277" t="s">
        <v>29</v>
      </c>
      <c r="B193" s="278"/>
      <c r="C193" s="279"/>
      <c r="D193" s="270"/>
      <c r="E193" s="19" t="s">
        <v>20</v>
      </c>
      <c r="F193" s="284">
        <f>F98+F103+F108+F113</f>
        <v>1</v>
      </c>
      <c r="G193" s="240">
        <f t="shared" si="23"/>
        <v>0</v>
      </c>
      <c r="H193" s="293">
        <f>H113</f>
        <v>0</v>
      </c>
      <c r="I193" s="282">
        <f>J98+J103+J108+J113+J118</f>
        <v>0</v>
      </c>
      <c r="J193" s="283"/>
      <c r="K193" s="285">
        <v>112</v>
      </c>
      <c r="L193" s="20" t="s">
        <v>41</v>
      </c>
      <c r="M193" s="49">
        <v>228</v>
      </c>
      <c r="N193" s="26"/>
      <c r="O193" s="7"/>
    </row>
    <row r="194" spans="1:15" ht="15.75" customHeight="1" x14ac:dyDescent="0.25">
      <c r="A194" s="269" t="s">
        <v>14</v>
      </c>
      <c r="B194" s="269"/>
      <c r="C194" s="269"/>
      <c r="D194" s="270"/>
      <c r="E194" s="19" t="s">
        <v>20</v>
      </c>
      <c r="F194" s="270">
        <f>F136+F142</f>
        <v>0</v>
      </c>
      <c r="G194" s="240">
        <f t="shared" si="23"/>
        <v>0</v>
      </c>
      <c r="H194" s="293">
        <f>-H155+H161</f>
        <v>0</v>
      </c>
      <c r="I194" s="286">
        <v>0</v>
      </c>
      <c r="J194" s="286"/>
      <c r="K194" s="285">
        <v>112</v>
      </c>
      <c r="L194" s="20" t="s">
        <v>45</v>
      </c>
      <c r="M194" s="49">
        <v>600</v>
      </c>
      <c r="N194" s="26"/>
    </row>
    <row r="195" spans="1:15" ht="27.75" customHeight="1" x14ac:dyDescent="0.25">
      <c r="A195" s="269" t="s">
        <v>69</v>
      </c>
      <c r="B195" s="269"/>
      <c r="C195" s="269"/>
      <c r="D195" s="270"/>
      <c r="E195" s="19"/>
      <c r="F195" s="284"/>
      <c r="G195" s="240">
        <f t="shared" si="23"/>
        <v>10019.999999999998</v>
      </c>
      <c r="H195" s="293">
        <v>0</v>
      </c>
      <c r="I195" s="282">
        <f>I196+I197+I199</f>
        <v>10019.999999999998</v>
      </c>
      <c r="J195" s="283"/>
      <c r="K195" s="285">
        <v>112</v>
      </c>
      <c r="L195" s="20" t="s">
        <v>46</v>
      </c>
      <c r="M195" s="49">
        <v>600</v>
      </c>
      <c r="N195" s="27">
        <f>9355.07-I195</f>
        <v>-664.92999999999847</v>
      </c>
    </row>
    <row r="196" spans="1:15" ht="32.25" customHeight="1" x14ac:dyDescent="0.25">
      <c r="A196" s="287" t="s">
        <v>72</v>
      </c>
      <c r="B196" s="288"/>
      <c r="C196" s="289"/>
      <c r="D196" s="270"/>
      <c r="E196" s="19" t="s">
        <v>20</v>
      </c>
      <c r="F196" s="284">
        <f>F155</f>
        <v>6</v>
      </c>
      <c r="G196" s="240">
        <f t="shared" si="23"/>
        <v>7914.3999999999987</v>
      </c>
      <c r="H196" s="293">
        <v>0</v>
      </c>
      <c r="I196" s="282">
        <f>J155</f>
        <v>7914.3999999999987</v>
      </c>
      <c r="J196" s="283"/>
      <c r="K196" s="285">
        <v>112</v>
      </c>
      <c r="L196" s="20" t="s">
        <v>46</v>
      </c>
      <c r="M196" s="49">
        <v>600</v>
      </c>
      <c r="N196" s="27">
        <f>(I196+I197)-7149.4</f>
        <v>1971.4999999999982</v>
      </c>
    </row>
    <row r="197" spans="1:15" ht="18.75" customHeight="1" x14ac:dyDescent="0.25">
      <c r="A197" s="287" t="s">
        <v>84</v>
      </c>
      <c r="B197" s="288"/>
      <c r="C197" s="289"/>
      <c r="D197" s="270"/>
      <c r="E197" s="19"/>
      <c r="F197" s="284">
        <f>F198</f>
        <v>0</v>
      </c>
      <c r="G197" s="240">
        <f t="shared" si="23"/>
        <v>1206.5</v>
      </c>
      <c r="H197" s="293">
        <f>H198</f>
        <v>0</v>
      </c>
      <c r="I197" s="282">
        <f>I198</f>
        <v>1206.5</v>
      </c>
      <c r="J197" s="283"/>
      <c r="K197" s="285">
        <v>112</v>
      </c>
      <c r="L197" s="20" t="s">
        <v>46</v>
      </c>
      <c r="M197" s="49">
        <v>600</v>
      </c>
      <c r="N197" s="27"/>
    </row>
    <row r="198" spans="1:15" ht="17.25" customHeight="1" x14ac:dyDescent="0.25">
      <c r="A198" s="287" t="s">
        <v>85</v>
      </c>
      <c r="B198" s="288"/>
      <c r="C198" s="289"/>
      <c r="D198" s="270"/>
      <c r="E198" s="19"/>
      <c r="F198" s="284"/>
      <c r="G198" s="212">
        <f t="shared" ref="G198" si="24">I198</f>
        <v>1206.5</v>
      </c>
      <c r="H198" s="295"/>
      <c r="I198" s="235">
        <v>1206.5</v>
      </c>
      <c r="J198" s="296"/>
      <c r="K198" s="297"/>
      <c r="L198" s="20"/>
      <c r="M198" s="49"/>
      <c r="N198" s="7"/>
    </row>
    <row r="199" spans="1:15" ht="30.75" customHeight="1" x14ac:dyDescent="0.25">
      <c r="A199" s="287" t="s">
        <v>100</v>
      </c>
      <c r="B199" s="288"/>
      <c r="C199" s="289"/>
      <c r="D199" s="270"/>
      <c r="E199" s="19"/>
      <c r="F199" s="284"/>
      <c r="G199" s="212">
        <f t="shared" ref="G199" si="25">I199</f>
        <v>899.1</v>
      </c>
      <c r="H199" s="295"/>
      <c r="I199" s="235">
        <f>I167</f>
        <v>899.1</v>
      </c>
      <c r="J199" s="296"/>
      <c r="K199" s="297"/>
      <c r="L199" s="20"/>
      <c r="M199" s="49"/>
      <c r="N199" s="7"/>
    </row>
    <row r="200" spans="1:15" x14ac:dyDescent="0.25">
      <c r="A200" s="269" t="s">
        <v>27</v>
      </c>
      <c r="B200" s="269"/>
      <c r="C200" s="269"/>
      <c r="D200" s="270"/>
      <c r="E200" s="270"/>
      <c r="F200" s="270"/>
      <c r="G200" s="212">
        <f t="shared" si="23"/>
        <v>47471.199999999997</v>
      </c>
      <c r="H200" s="285">
        <f>SUM(H202:H206)</f>
        <v>28039.7</v>
      </c>
      <c r="I200" s="286">
        <f>SUM(I202:J206)</f>
        <v>19431.5</v>
      </c>
      <c r="J200" s="286"/>
      <c r="K200" s="270"/>
      <c r="L200" s="11"/>
      <c r="M200" s="10"/>
    </row>
    <row r="201" spans="1:15" x14ac:dyDescent="0.25">
      <c r="A201" s="269" t="s">
        <v>12</v>
      </c>
      <c r="B201" s="269"/>
      <c r="C201" s="269"/>
      <c r="D201" s="270"/>
      <c r="E201" s="270"/>
      <c r="F201" s="270"/>
      <c r="G201" s="285"/>
      <c r="H201" s="285"/>
      <c r="I201" s="286"/>
      <c r="J201" s="286"/>
      <c r="K201" s="270"/>
      <c r="L201" s="4"/>
      <c r="M201" s="14"/>
    </row>
    <row r="202" spans="1:15" ht="33.75" customHeight="1" x14ac:dyDescent="0.25">
      <c r="A202" s="269" t="s">
        <v>21</v>
      </c>
      <c r="B202" s="269"/>
      <c r="C202" s="269"/>
      <c r="D202" s="270"/>
      <c r="E202" s="19" t="s">
        <v>58</v>
      </c>
      <c r="F202" s="239">
        <f>F62</f>
        <v>1</v>
      </c>
      <c r="G202" s="240">
        <f>H202+I202</f>
        <v>2800</v>
      </c>
      <c r="H202" s="241">
        <f>H57</f>
        <v>0</v>
      </c>
      <c r="I202" s="276">
        <f>I62</f>
        <v>2800</v>
      </c>
      <c r="J202" s="276"/>
      <c r="K202" s="298">
        <v>112</v>
      </c>
      <c r="L202" s="20" t="s">
        <v>41</v>
      </c>
      <c r="M202" s="49">
        <v>228</v>
      </c>
      <c r="N202" s="53"/>
    </row>
    <row r="203" spans="1:15" ht="30.75" customHeight="1" x14ac:dyDescent="0.25">
      <c r="A203" s="277" t="s">
        <v>51</v>
      </c>
      <c r="B203" s="278"/>
      <c r="C203" s="279"/>
      <c r="D203" s="270"/>
      <c r="E203" s="19" t="s">
        <v>20</v>
      </c>
      <c r="F203" s="239">
        <f>F93</f>
        <v>1</v>
      </c>
      <c r="G203" s="280">
        <f t="shared" ref="G203:G218" si="26">H203+I203</f>
        <v>28067.8</v>
      </c>
      <c r="H203" s="281">
        <f>H93</f>
        <v>28039.7</v>
      </c>
      <c r="I203" s="282">
        <f>I93</f>
        <v>28.1</v>
      </c>
      <c r="J203" s="283"/>
      <c r="K203" s="299">
        <v>112</v>
      </c>
      <c r="L203" s="25" t="s">
        <v>41</v>
      </c>
      <c r="M203" s="49">
        <v>400</v>
      </c>
      <c r="N203" s="27">
        <f>I202+I203</f>
        <v>2828.1</v>
      </c>
    </row>
    <row r="204" spans="1:15" ht="21" customHeight="1" x14ac:dyDescent="0.25">
      <c r="A204" s="277" t="s">
        <v>29</v>
      </c>
      <c r="B204" s="278"/>
      <c r="C204" s="279"/>
      <c r="D204" s="270"/>
      <c r="E204" s="19" t="s">
        <v>20</v>
      </c>
      <c r="F204" s="284">
        <f>F129</f>
        <v>1</v>
      </c>
      <c r="G204" s="240">
        <f t="shared" si="26"/>
        <v>0</v>
      </c>
      <c r="H204" s="241">
        <f>H135</f>
        <v>0</v>
      </c>
      <c r="I204" s="282">
        <f>I129</f>
        <v>0</v>
      </c>
      <c r="J204" s="283"/>
      <c r="K204" s="270">
        <v>112</v>
      </c>
      <c r="L204" s="20" t="s">
        <v>41</v>
      </c>
      <c r="M204" s="49">
        <v>228</v>
      </c>
      <c r="N204" s="26"/>
    </row>
    <row r="205" spans="1:15" ht="16.5" customHeight="1" x14ac:dyDescent="0.25">
      <c r="A205" s="269" t="s">
        <v>14</v>
      </c>
      <c r="B205" s="269"/>
      <c r="C205" s="269"/>
      <c r="D205" s="270"/>
      <c r="E205" s="19" t="s">
        <v>20</v>
      </c>
      <c r="F205" s="300">
        <f>F148</f>
        <v>1</v>
      </c>
      <c r="G205" s="240">
        <f t="shared" ref="G205" si="27">H205+I205</f>
        <v>8145.6</v>
      </c>
      <c r="H205" s="241">
        <f>H148</f>
        <v>0</v>
      </c>
      <c r="I205" s="282">
        <f>I148</f>
        <v>8145.6</v>
      </c>
      <c r="J205" s="283"/>
      <c r="K205" s="270">
        <v>112</v>
      </c>
      <c r="L205" s="20" t="s">
        <v>45</v>
      </c>
      <c r="M205" s="49">
        <v>600</v>
      </c>
      <c r="N205" s="26"/>
    </row>
    <row r="206" spans="1:15" ht="27.75" customHeight="1" x14ac:dyDescent="0.25">
      <c r="A206" s="269" t="s">
        <v>69</v>
      </c>
      <c r="B206" s="269"/>
      <c r="C206" s="269"/>
      <c r="D206" s="270"/>
      <c r="E206" s="19"/>
      <c r="F206" s="284"/>
      <c r="G206" s="240">
        <f t="shared" si="26"/>
        <v>8457.7999999999993</v>
      </c>
      <c r="H206" s="241">
        <v>0</v>
      </c>
      <c r="I206" s="282">
        <f>I207</f>
        <v>8457.7999999999993</v>
      </c>
      <c r="J206" s="283"/>
      <c r="K206" s="270">
        <v>112</v>
      </c>
      <c r="L206" s="20" t="s">
        <v>46</v>
      </c>
      <c r="M206" s="49">
        <v>600</v>
      </c>
      <c r="N206" s="27">
        <f>9355.07-I206</f>
        <v>897.27000000000044</v>
      </c>
    </row>
    <row r="207" spans="1:15" ht="32.25" customHeight="1" x14ac:dyDescent="0.25">
      <c r="A207" s="287" t="s">
        <v>72</v>
      </c>
      <c r="B207" s="288"/>
      <c r="C207" s="289"/>
      <c r="D207" s="270"/>
      <c r="E207" s="19" t="s">
        <v>20</v>
      </c>
      <c r="F207" s="284">
        <f>F173</f>
        <v>6</v>
      </c>
      <c r="G207" s="240">
        <f t="shared" si="26"/>
        <v>8457.7999999999993</v>
      </c>
      <c r="H207" s="241">
        <f>H173</f>
        <v>0</v>
      </c>
      <c r="I207" s="282">
        <f>I173</f>
        <v>8457.7999999999993</v>
      </c>
      <c r="J207" s="283"/>
      <c r="K207" s="270">
        <v>112</v>
      </c>
      <c r="L207" s="20" t="s">
        <v>46</v>
      </c>
      <c r="M207" s="49">
        <v>600</v>
      </c>
      <c r="N207" s="27">
        <f>(I207+I208)-7149.4</f>
        <v>1308.3999999999996</v>
      </c>
    </row>
    <row r="208" spans="1:15" ht="21.75" customHeight="1" x14ac:dyDescent="0.25">
      <c r="A208" s="287" t="s">
        <v>73</v>
      </c>
      <c r="B208" s="288"/>
      <c r="C208" s="289"/>
      <c r="D208" s="270"/>
      <c r="E208" s="19"/>
      <c r="F208" s="284"/>
      <c r="G208" s="240">
        <f t="shared" si="26"/>
        <v>0</v>
      </c>
      <c r="H208" s="241">
        <v>0</v>
      </c>
      <c r="I208" s="282">
        <v>0</v>
      </c>
      <c r="J208" s="283"/>
      <c r="K208" s="270">
        <v>112</v>
      </c>
      <c r="L208" s="20" t="s">
        <v>46</v>
      </c>
      <c r="M208" s="49">
        <v>600</v>
      </c>
      <c r="N208" s="27"/>
    </row>
    <row r="209" spans="1:14" x14ac:dyDescent="0.25">
      <c r="A209" s="269" t="s">
        <v>74</v>
      </c>
      <c r="B209" s="269"/>
      <c r="C209" s="269"/>
      <c r="D209" s="270"/>
      <c r="E209" s="270"/>
      <c r="F209" s="270"/>
      <c r="G209" s="212">
        <f t="shared" ref="G209" si="28">H209+I209</f>
        <v>31632.799999999999</v>
      </c>
      <c r="H209" s="285">
        <f>SUM(H211:H215)</f>
        <v>23151.8</v>
      </c>
      <c r="I209" s="286">
        <f>SUM(I211:J215)</f>
        <v>8481</v>
      </c>
      <c r="J209" s="286"/>
      <c r="K209" s="270"/>
      <c r="L209" s="11"/>
      <c r="M209" s="10"/>
    </row>
    <row r="210" spans="1:14" x14ac:dyDescent="0.25">
      <c r="A210" s="269" t="s">
        <v>12</v>
      </c>
      <c r="B210" s="269"/>
      <c r="C210" s="269"/>
      <c r="D210" s="270"/>
      <c r="E210" s="270"/>
      <c r="F210" s="270"/>
      <c r="G210" s="285"/>
      <c r="H210" s="285"/>
      <c r="I210" s="286"/>
      <c r="J210" s="286"/>
      <c r="K210" s="270"/>
      <c r="L210" s="4"/>
      <c r="M210" s="80"/>
    </row>
    <row r="211" spans="1:14" ht="33.75" customHeight="1" x14ac:dyDescent="0.25">
      <c r="A211" s="269" t="s">
        <v>21</v>
      </c>
      <c r="B211" s="269"/>
      <c r="C211" s="269"/>
      <c r="D211" s="270"/>
      <c r="E211" s="19" t="s">
        <v>58</v>
      </c>
      <c r="F211" s="239">
        <f>F63</f>
        <v>0</v>
      </c>
      <c r="G211" s="240">
        <f t="shared" ref="G211:G217" si="29">H211+I211</f>
        <v>0</v>
      </c>
      <c r="H211" s="241">
        <f>H63</f>
        <v>0</v>
      </c>
      <c r="I211" s="276">
        <f>J63</f>
        <v>0</v>
      </c>
      <c r="J211" s="276"/>
      <c r="K211" s="298">
        <v>112</v>
      </c>
      <c r="L211" s="20" t="s">
        <v>41</v>
      </c>
      <c r="M211" s="49">
        <v>228</v>
      </c>
      <c r="N211" s="53"/>
    </row>
    <row r="212" spans="1:14" ht="30.75" customHeight="1" x14ac:dyDescent="0.25">
      <c r="A212" s="277" t="s">
        <v>51</v>
      </c>
      <c r="B212" s="278"/>
      <c r="C212" s="279"/>
      <c r="D212" s="270"/>
      <c r="E212" s="19" t="s">
        <v>20</v>
      </c>
      <c r="F212" s="239">
        <f>F94</f>
        <v>1</v>
      </c>
      <c r="G212" s="280">
        <f t="shared" si="29"/>
        <v>23175</v>
      </c>
      <c r="H212" s="281">
        <f>H94</f>
        <v>23151.8</v>
      </c>
      <c r="I212" s="282">
        <f>I94</f>
        <v>23.2</v>
      </c>
      <c r="J212" s="283"/>
      <c r="K212" s="299">
        <v>112</v>
      </c>
      <c r="L212" s="25" t="s">
        <v>41</v>
      </c>
      <c r="M212" s="49">
        <v>400</v>
      </c>
      <c r="N212" s="27">
        <f>I211+I212</f>
        <v>23.2</v>
      </c>
    </row>
    <row r="213" spans="1:14" ht="21" customHeight="1" x14ac:dyDescent="0.25">
      <c r="A213" s="277" t="s">
        <v>29</v>
      </c>
      <c r="B213" s="278"/>
      <c r="C213" s="279"/>
      <c r="D213" s="270"/>
      <c r="E213" s="19" t="s">
        <v>20</v>
      </c>
      <c r="F213" s="284">
        <f>F130</f>
        <v>1</v>
      </c>
      <c r="G213" s="240">
        <f t="shared" si="29"/>
        <v>0</v>
      </c>
      <c r="H213" s="241">
        <f>G130</f>
        <v>0</v>
      </c>
      <c r="I213" s="282">
        <v>0</v>
      </c>
      <c r="J213" s="283"/>
      <c r="K213" s="270">
        <v>112</v>
      </c>
      <c r="L213" s="20" t="s">
        <v>41</v>
      </c>
      <c r="M213" s="49">
        <v>228</v>
      </c>
      <c r="N213" s="26"/>
    </row>
    <row r="214" spans="1:14" ht="15.75" customHeight="1" x14ac:dyDescent="0.25">
      <c r="A214" s="269" t="s">
        <v>14</v>
      </c>
      <c r="B214" s="269"/>
      <c r="C214" s="269"/>
      <c r="D214" s="270"/>
      <c r="E214" s="19" t="s">
        <v>20</v>
      </c>
      <c r="F214" s="300">
        <f>F149</f>
        <v>0</v>
      </c>
      <c r="G214" s="240">
        <f t="shared" si="29"/>
        <v>0</v>
      </c>
      <c r="H214" s="241">
        <f>H149</f>
        <v>0</v>
      </c>
      <c r="I214" s="286">
        <f>I149</f>
        <v>0</v>
      </c>
      <c r="J214" s="286"/>
      <c r="K214" s="270">
        <v>112</v>
      </c>
      <c r="L214" s="20" t="s">
        <v>45</v>
      </c>
      <c r="M214" s="49">
        <v>600</v>
      </c>
      <c r="N214" s="26"/>
    </row>
    <row r="215" spans="1:14" ht="27.75" customHeight="1" x14ac:dyDescent="0.25">
      <c r="A215" s="269" t="s">
        <v>69</v>
      </c>
      <c r="B215" s="269"/>
      <c r="C215" s="269"/>
      <c r="D215" s="270"/>
      <c r="E215" s="19"/>
      <c r="F215" s="284"/>
      <c r="G215" s="240">
        <f t="shared" si="29"/>
        <v>8457.7999999999993</v>
      </c>
      <c r="H215" s="241">
        <v>0</v>
      </c>
      <c r="I215" s="282">
        <f>I216+I217</f>
        <v>8457.7999999999993</v>
      </c>
      <c r="J215" s="283"/>
      <c r="K215" s="270">
        <v>112</v>
      </c>
      <c r="L215" s="20" t="s">
        <v>46</v>
      </c>
      <c r="M215" s="49">
        <v>600</v>
      </c>
      <c r="N215" s="27">
        <f>9355.07-I215</f>
        <v>897.27000000000044</v>
      </c>
    </row>
    <row r="216" spans="1:14" ht="32.25" customHeight="1" x14ac:dyDescent="0.25">
      <c r="A216" s="287" t="s">
        <v>72</v>
      </c>
      <c r="B216" s="288"/>
      <c r="C216" s="289"/>
      <c r="D216" s="270"/>
      <c r="E216" s="19" t="s">
        <v>20</v>
      </c>
      <c r="F216" s="284">
        <f>F174</f>
        <v>6</v>
      </c>
      <c r="G216" s="240">
        <f t="shared" si="29"/>
        <v>8457.7999999999993</v>
      </c>
      <c r="H216" s="241">
        <f>H174</f>
        <v>0</v>
      </c>
      <c r="I216" s="282">
        <f>I174</f>
        <v>8457.7999999999993</v>
      </c>
      <c r="J216" s="283"/>
      <c r="K216" s="270">
        <v>112</v>
      </c>
      <c r="L216" s="20" t="s">
        <v>46</v>
      </c>
      <c r="M216" s="49">
        <v>600</v>
      </c>
      <c r="N216" s="27">
        <f>(I216+I217)-7149.4</f>
        <v>1308.3999999999996</v>
      </c>
    </row>
    <row r="217" spans="1:14" ht="21.75" customHeight="1" x14ac:dyDescent="0.25">
      <c r="A217" s="287" t="s">
        <v>73</v>
      </c>
      <c r="B217" s="288"/>
      <c r="C217" s="289"/>
      <c r="D217" s="270"/>
      <c r="E217" s="19"/>
      <c r="F217" s="284"/>
      <c r="G217" s="240">
        <f t="shared" si="29"/>
        <v>0</v>
      </c>
      <c r="H217" s="241">
        <v>0</v>
      </c>
      <c r="I217" s="282">
        <v>0</v>
      </c>
      <c r="J217" s="283"/>
      <c r="K217" s="270">
        <v>112</v>
      </c>
      <c r="L217" s="20" t="s">
        <v>46</v>
      </c>
      <c r="M217" s="49">
        <v>600</v>
      </c>
      <c r="N217" s="27"/>
    </row>
    <row r="218" spans="1:14" x14ac:dyDescent="0.25">
      <c r="A218" s="269" t="s">
        <v>126</v>
      </c>
      <c r="B218" s="269"/>
      <c r="C218" s="269"/>
      <c r="D218" s="270"/>
      <c r="E218" s="270"/>
      <c r="F218" s="270"/>
      <c r="G218" s="212">
        <f t="shared" si="26"/>
        <v>31632.799999999999</v>
      </c>
      <c r="H218" s="285">
        <f>SUM(H220:H224)</f>
        <v>23151.8</v>
      </c>
      <c r="I218" s="286">
        <f>SUM(I220:J224)</f>
        <v>8481</v>
      </c>
      <c r="J218" s="286"/>
      <c r="K218" s="270"/>
      <c r="L218" s="11"/>
      <c r="M218" s="10"/>
    </row>
    <row r="219" spans="1:14" x14ac:dyDescent="0.25">
      <c r="A219" s="269" t="s">
        <v>12</v>
      </c>
      <c r="B219" s="269"/>
      <c r="C219" s="269"/>
      <c r="D219" s="270"/>
      <c r="E219" s="270"/>
      <c r="F219" s="270"/>
      <c r="G219" s="285"/>
      <c r="H219" s="285"/>
      <c r="I219" s="286"/>
      <c r="J219" s="286"/>
      <c r="K219" s="270"/>
      <c r="L219" s="4"/>
      <c r="M219" s="48"/>
    </row>
    <row r="220" spans="1:14" ht="33.75" customHeight="1" x14ac:dyDescent="0.25">
      <c r="A220" s="269" t="s">
        <v>21</v>
      </c>
      <c r="B220" s="269"/>
      <c r="C220" s="269"/>
      <c r="D220" s="270"/>
      <c r="E220" s="19" t="s">
        <v>58</v>
      </c>
      <c r="F220" s="239">
        <f>F63</f>
        <v>0</v>
      </c>
      <c r="G220" s="240">
        <f t="shared" ref="G220:G226" si="30">H220+I220</f>
        <v>0</v>
      </c>
      <c r="H220" s="241">
        <f>H64</f>
        <v>0</v>
      </c>
      <c r="I220" s="276">
        <f>I64</f>
        <v>0</v>
      </c>
      <c r="J220" s="276"/>
      <c r="K220" s="298">
        <v>112</v>
      </c>
      <c r="L220" s="20" t="s">
        <v>41</v>
      </c>
      <c r="M220" s="49">
        <v>228</v>
      </c>
      <c r="N220" s="53"/>
    </row>
    <row r="221" spans="1:14" ht="30.75" customHeight="1" x14ac:dyDescent="0.25">
      <c r="A221" s="277" t="s">
        <v>51</v>
      </c>
      <c r="B221" s="278"/>
      <c r="C221" s="279"/>
      <c r="D221" s="270"/>
      <c r="E221" s="19" t="s">
        <v>20</v>
      </c>
      <c r="F221" s="239">
        <f>F95</f>
        <v>1</v>
      </c>
      <c r="G221" s="280">
        <f t="shared" si="30"/>
        <v>23175</v>
      </c>
      <c r="H221" s="281">
        <f>H95</f>
        <v>23151.8</v>
      </c>
      <c r="I221" s="282">
        <f>J95</f>
        <v>23.2</v>
      </c>
      <c r="J221" s="283"/>
      <c r="K221" s="299">
        <v>112</v>
      </c>
      <c r="L221" s="25" t="s">
        <v>41</v>
      </c>
      <c r="M221" s="49">
        <v>400</v>
      </c>
      <c r="N221" s="27">
        <f>I220+I221</f>
        <v>23.2</v>
      </c>
    </row>
    <row r="222" spans="1:14" ht="21" customHeight="1" x14ac:dyDescent="0.25">
      <c r="A222" s="277" t="s">
        <v>29</v>
      </c>
      <c r="B222" s="278"/>
      <c r="C222" s="279"/>
      <c r="D222" s="270"/>
      <c r="E222" s="19" t="s">
        <v>20</v>
      </c>
      <c r="F222" s="284">
        <f>F130</f>
        <v>1</v>
      </c>
      <c r="G222" s="240">
        <f t="shared" si="30"/>
        <v>0</v>
      </c>
      <c r="H222" s="241">
        <f>H151</f>
        <v>0</v>
      </c>
      <c r="I222" s="282">
        <f>J131</f>
        <v>0</v>
      </c>
      <c r="J222" s="283"/>
      <c r="K222" s="270">
        <v>112</v>
      </c>
      <c r="L222" s="20" t="s">
        <v>41</v>
      </c>
      <c r="M222" s="49">
        <v>228</v>
      </c>
      <c r="N222" s="26"/>
    </row>
    <row r="223" spans="1:14" ht="15.75" customHeight="1" x14ac:dyDescent="0.25">
      <c r="A223" s="269" t="s">
        <v>14</v>
      </c>
      <c r="B223" s="269"/>
      <c r="C223" s="269"/>
      <c r="D223" s="270"/>
      <c r="E223" s="19" t="s">
        <v>20</v>
      </c>
      <c r="F223" s="270">
        <f>F150</f>
        <v>0</v>
      </c>
      <c r="G223" s="240">
        <f t="shared" si="30"/>
        <v>0</v>
      </c>
      <c r="H223" s="241">
        <f>H150</f>
        <v>0</v>
      </c>
      <c r="I223" s="286">
        <f>J150</f>
        <v>0</v>
      </c>
      <c r="J223" s="286"/>
      <c r="K223" s="270">
        <v>112</v>
      </c>
      <c r="L223" s="20" t="s">
        <v>45</v>
      </c>
      <c r="M223" s="49">
        <v>600</v>
      </c>
      <c r="N223" s="26"/>
    </row>
    <row r="224" spans="1:14" ht="27.75" customHeight="1" x14ac:dyDescent="0.25">
      <c r="A224" s="269" t="s">
        <v>69</v>
      </c>
      <c r="B224" s="269"/>
      <c r="C224" s="269"/>
      <c r="D224" s="270"/>
      <c r="E224" s="19"/>
      <c r="F224" s="284"/>
      <c r="G224" s="240">
        <f t="shared" si="30"/>
        <v>8457.7999999999993</v>
      </c>
      <c r="H224" s="241">
        <v>0</v>
      </c>
      <c r="I224" s="282">
        <f>I225+I226</f>
        <v>8457.7999999999993</v>
      </c>
      <c r="J224" s="283"/>
      <c r="K224" s="270">
        <v>112</v>
      </c>
      <c r="L224" s="20" t="s">
        <v>46</v>
      </c>
      <c r="M224" s="49">
        <v>600</v>
      </c>
      <c r="N224" s="27">
        <f>9355.07-I224</f>
        <v>897.27000000000044</v>
      </c>
    </row>
    <row r="225" spans="1:14" ht="32.25" customHeight="1" x14ac:dyDescent="0.25">
      <c r="A225" s="287" t="s">
        <v>72</v>
      </c>
      <c r="B225" s="288"/>
      <c r="C225" s="289"/>
      <c r="D225" s="270"/>
      <c r="E225" s="19" t="s">
        <v>20</v>
      </c>
      <c r="F225" s="284">
        <f>F175</f>
        <v>6</v>
      </c>
      <c r="G225" s="240">
        <f t="shared" si="30"/>
        <v>8457.7999999999993</v>
      </c>
      <c r="H225" s="241">
        <f>H175</f>
        <v>0</v>
      </c>
      <c r="I225" s="282">
        <f>I175</f>
        <v>8457.7999999999993</v>
      </c>
      <c r="J225" s="283"/>
      <c r="K225" s="270">
        <v>112</v>
      </c>
      <c r="L225" s="20" t="s">
        <v>46</v>
      </c>
      <c r="M225" s="49">
        <v>600</v>
      </c>
      <c r="N225" s="27">
        <f>(I225+I226)-7149.4</f>
        <v>1308.3999999999996</v>
      </c>
    </row>
    <row r="226" spans="1:14" ht="21.75" customHeight="1" x14ac:dyDescent="0.25">
      <c r="A226" s="287" t="s">
        <v>73</v>
      </c>
      <c r="B226" s="288"/>
      <c r="C226" s="289"/>
      <c r="D226" s="270"/>
      <c r="E226" s="19"/>
      <c r="F226" s="284"/>
      <c r="G226" s="240">
        <f t="shared" si="30"/>
        <v>0</v>
      </c>
      <c r="H226" s="241">
        <v>0</v>
      </c>
      <c r="I226" s="282">
        <v>0</v>
      </c>
      <c r="J226" s="283"/>
      <c r="K226" s="270">
        <v>112</v>
      </c>
      <c r="L226" s="20" t="s">
        <v>46</v>
      </c>
      <c r="M226" s="49">
        <v>600</v>
      </c>
      <c r="N226" s="27"/>
    </row>
    <row r="227" spans="1:14" x14ac:dyDescent="0.25">
      <c r="A227" s="301" t="s">
        <v>131</v>
      </c>
      <c r="B227" s="301"/>
      <c r="C227" s="301"/>
      <c r="D227" s="302"/>
      <c r="E227" s="302"/>
      <c r="F227" s="302"/>
      <c r="G227" s="303">
        <f>G176+G189+G200+G218+G209</f>
        <v>164549.83958999996</v>
      </c>
      <c r="H227" s="303">
        <f>H176+H189+H200+H218+H209</f>
        <v>90067.900000000009</v>
      </c>
      <c r="I227" s="304">
        <f>I176+I189+I200+I218+I209</f>
        <v>74481.939589999994</v>
      </c>
      <c r="J227" s="305"/>
      <c r="K227" s="302"/>
      <c r="L227" s="5"/>
      <c r="M227" s="5"/>
      <c r="N227" s="7"/>
    </row>
    <row r="228" spans="1:14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4" ht="15.75" x14ac:dyDescent="0.25">
      <c r="A229" s="3"/>
      <c r="G229" s="53"/>
      <c r="H229" s="7"/>
      <c r="J229" s="7"/>
    </row>
    <row r="230" spans="1:14" ht="15.75" x14ac:dyDescent="0.25">
      <c r="A230" s="3"/>
      <c r="G230" s="7"/>
      <c r="H230" s="7"/>
    </row>
    <row r="231" spans="1:14" ht="15.75" x14ac:dyDescent="0.25">
      <c r="A231" s="3"/>
      <c r="G231" s="101"/>
    </row>
    <row r="232" spans="1:14" ht="15.75" x14ac:dyDescent="0.25">
      <c r="A232" s="3"/>
    </row>
    <row r="233" spans="1:14" ht="15.75" x14ac:dyDescent="0.25">
      <c r="A233" s="3"/>
    </row>
  </sheetData>
  <mergeCells count="279">
    <mergeCell ref="G1:J1"/>
    <mergeCell ref="G3:J3"/>
    <mergeCell ref="I171:J171"/>
    <mergeCell ref="I172:J172"/>
    <mergeCell ref="I173:J173"/>
    <mergeCell ref="I174:J174"/>
    <mergeCell ref="I127:J127"/>
    <mergeCell ref="A171:C175"/>
    <mergeCell ref="I167:J167"/>
    <mergeCell ref="I159:J159"/>
    <mergeCell ref="A154:A158"/>
    <mergeCell ref="B154:C158"/>
    <mergeCell ref="A159:A170"/>
    <mergeCell ref="B161:C161"/>
    <mergeCell ref="A217:C217"/>
    <mergeCell ref="I217:J217"/>
    <mergeCell ref="A127:C131"/>
    <mergeCell ref="A209:C209"/>
    <mergeCell ref="I209:J209"/>
    <mergeCell ref="A210:C210"/>
    <mergeCell ref="I210:J210"/>
    <mergeCell ref="A211:C211"/>
    <mergeCell ref="I211:J211"/>
    <mergeCell ref="A212:C212"/>
    <mergeCell ref="I212:J212"/>
    <mergeCell ref="B170:C170"/>
    <mergeCell ref="A135:A139"/>
    <mergeCell ref="B135:C139"/>
    <mergeCell ref="A141:A145"/>
    <mergeCell ref="B141:C145"/>
    <mergeCell ref="E135:E139"/>
    <mergeCell ref="E141:E145"/>
    <mergeCell ref="I175:J175"/>
    <mergeCell ref="B167:C167"/>
    <mergeCell ref="D166:D167"/>
    <mergeCell ref="A198:C198"/>
    <mergeCell ref="I198:K198"/>
    <mergeCell ref="A194:C194"/>
    <mergeCell ref="A107:A111"/>
    <mergeCell ref="B107:C111"/>
    <mergeCell ref="E107:E111"/>
    <mergeCell ref="A112:A116"/>
    <mergeCell ref="B112:C116"/>
    <mergeCell ref="E112:E116"/>
    <mergeCell ref="I130:J130"/>
    <mergeCell ref="I146:J146"/>
    <mergeCell ref="I147:J147"/>
    <mergeCell ref="A146:C150"/>
    <mergeCell ref="A133:J133"/>
    <mergeCell ref="A134:J134"/>
    <mergeCell ref="A140:J140"/>
    <mergeCell ref="A122:A126"/>
    <mergeCell ref="B122:C126"/>
    <mergeCell ref="E122:E126"/>
    <mergeCell ref="A117:A121"/>
    <mergeCell ref="B117:C121"/>
    <mergeCell ref="E117:E121"/>
    <mergeCell ref="I148:J148"/>
    <mergeCell ref="I149:J149"/>
    <mergeCell ref="I64:J64"/>
    <mergeCell ref="I61:J61"/>
    <mergeCell ref="I62:J62"/>
    <mergeCell ref="A60:C64"/>
    <mergeCell ref="I91:J91"/>
    <mergeCell ref="I92:J92"/>
    <mergeCell ref="I93:J93"/>
    <mergeCell ref="I94:J94"/>
    <mergeCell ref="A65:J65"/>
    <mergeCell ref="A66:A70"/>
    <mergeCell ref="B66:C70"/>
    <mergeCell ref="B71:C75"/>
    <mergeCell ref="A71:A75"/>
    <mergeCell ref="B76:C80"/>
    <mergeCell ref="A76:A80"/>
    <mergeCell ref="B86:C90"/>
    <mergeCell ref="A86:A90"/>
    <mergeCell ref="E86:E90"/>
    <mergeCell ref="E76:E80"/>
    <mergeCell ref="E71:E75"/>
    <mergeCell ref="E66:E70"/>
    <mergeCell ref="A91:C95"/>
    <mergeCell ref="A81:A85"/>
    <mergeCell ref="B81:C85"/>
    <mergeCell ref="M135:M137"/>
    <mergeCell ref="L135:L137"/>
    <mergeCell ref="G4:J4"/>
    <mergeCell ref="K3:L3"/>
    <mergeCell ref="K4:L4"/>
    <mergeCell ref="A6:M6"/>
    <mergeCell ref="A7:M7"/>
    <mergeCell ref="A8:M8"/>
    <mergeCell ref="A9:A10"/>
    <mergeCell ref="B9:C10"/>
    <mergeCell ref="D9:D10"/>
    <mergeCell ref="E9:F9"/>
    <mergeCell ref="G9:J9"/>
    <mergeCell ref="A12:J12"/>
    <mergeCell ref="A13:J13"/>
    <mergeCell ref="A14:J14"/>
    <mergeCell ref="M66:M88"/>
    <mergeCell ref="I60:J60"/>
    <mergeCell ref="K76:K78"/>
    <mergeCell ref="K71:K73"/>
    <mergeCell ref="K9:K10"/>
    <mergeCell ref="L9:L10"/>
    <mergeCell ref="M9:M10"/>
    <mergeCell ref="I10:J10"/>
    <mergeCell ref="B11:C11"/>
    <mergeCell ref="I11:J11"/>
    <mergeCell ref="K15:K52"/>
    <mergeCell ref="L15:L52"/>
    <mergeCell ref="E15:E19"/>
    <mergeCell ref="B20:C24"/>
    <mergeCell ref="B25:C29"/>
    <mergeCell ref="B30:C34"/>
    <mergeCell ref="B35:C39"/>
    <mergeCell ref="B40:C44"/>
    <mergeCell ref="B45:C49"/>
    <mergeCell ref="B50:C54"/>
    <mergeCell ref="E50:E54"/>
    <mergeCell ref="E45:E49"/>
    <mergeCell ref="E40:E44"/>
    <mergeCell ref="E35:E39"/>
    <mergeCell ref="E30:E34"/>
    <mergeCell ref="E25:E29"/>
    <mergeCell ref="A15:A19"/>
    <mergeCell ref="B15:C19"/>
    <mergeCell ref="A20:A24"/>
    <mergeCell ref="A25:A29"/>
    <mergeCell ref="A30:A34"/>
    <mergeCell ref="E20:E24"/>
    <mergeCell ref="L159:L165"/>
    <mergeCell ref="L141:L143"/>
    <mergeCell ref="B153:C153"/>
    <mergeCell ref="I153:J153"/>
    <mergeCell ref="I156:J156"/>
    <mergeCell ref="I160:J160"/>
    <mergeCell ref="B159:C159"/>
    <mergeCell ref="B160:C160"/>
    <mergeCell ref="K66:K68"/>
    <mergeCell ref="L66:L88"/>
    <mergeCell ref="K97:K99"/>
    <mergeCell ref="L97:L115"/>
    <mergeCell ref="K102:K104"/>
    <mergeCell ref="K112:K114"/>
    <mergeCell ref="K107:K109"/>
    <mergeCell ref="I161:J161"/>
    <mergeCell ref="A96:J96"/>
    <mergeCell ref="A132:J132"/>
    <mergeCell ref="I194:J194"/>
    <mergeCell ref="A195:C195"/>
    <mergeCell ref="I195:J195"/>
    <mergeCell ref="A196:C196"/>
    <mergeCell ref="I196:J196"/>
    <mergeCell ref="A197:C197"/>
    <mergeCell ref="I177:J177"/>
    <mergeCell ref="A178:C178"/>
    <mergeCell ref="A177:C177"/>
    <mergeCell ref="A189:C189"/>
    <mergeCell ref="I189:J189"/>
    <mergeCell ref="A190:C190"/>
    <mergeCell ref="I190:J190"/>
    <mergeCell ref="A191:C191"/>
    <mergeCell ref="I191:J191"/>
    <mergeCell ref="A192:C192"/>
    <mergeCell ref="I192:J192"/>
    <mergeCell ref="A193:C193"/>
    <mergeCell ref="I193:J193"/>
    <mergeCell ref="I180:J180"/>
    <mergeCell ref="I197:J197"/>
    <mergeCell ref="A227:C227"/>
    <mergeCell ref="I227:J227"/>
    <mergeCell ref="A218:C218"/>
    <mergeCell ref="I218:J218"/>
    <mergeCell ref="A219:C219"/>
    <mergeCell ref="I219:J219"/>
    <mergeCell ref="A220:C220"/>
    <mergeCell ref="I220:J220"/>
    <mergeCell ref="A205:C205"/>
    <mergeCell ref="I205:J205"/>
    <mergeCell ref="A221:C221"/>
    <mergeCell ref="I221:J221"/>
    <mergeCell ref="A222:C222"/>
    <mergeCell ref="I222:J222"/>
    <mergeCell ref="A207:C207"/>
    <mergeCell ref="I207:J207"/>
    <mergeCell ref="A208:C208"/>
    <mergeCell ref="I208:J208"/>
    <mergeCell ref="A223:C223"/>
    <mergeCell ref="I223:J223"/>
    <mergeCell ref="A226:C226"/>
    <mergeCell ref="I226:J226"/>
    <mergeCell ref="A224:C224"/>
    <mergeCell ref="I224:J224"/>
    <mergeCell ref="M159:M165"/>
    <mergeCell ref="M141:M143"/>
    <mergeCell ref="M97:M115"/>
    <mergeCell ref="M15:M52"/>
    <mergeCell ref="A185:C185"/>
    <mergeCell ref="A186:C186"/>
    <mergeCell ref="A187:C187"/>
    <mergeCell ref="I185:K185"/>
    <mergeCell ref="I186:K186"/>
    <mergeCell ref="I187:K187"/>
    <mergeCell ref="A182:C182"/>
    <mergeCell ref="I182:J182"/>
    <mergeCell ref="I178:J178"/>
    <mergeCell ref="A179:C179"/>
    <mergeCell ref="I179:J179"/>
    <mergeCell ref="B163:C165"/>
    <mergeCell ref="I163:J163"/>
    <mergeCell ref="I164:J164"/>
    <mergeCell ref="I165:J165"/>
    <mergeCell ref="A176:C176"/>
    <mergeCell ref="I176:J176"/>
    <mergeCell ref="B162:C162"/>
    <mergeCell ref="D159:D162"/>
    <mergeCell ref="A35:A39"/>
    <mergeCell ref="A40:A44"/>
    <mergeCell ref="A45:A49"/>
    <mergeCell ref="A50:A54"/>
    <mergeCell ref="A97:A101"/>
    <mergeCell ref="B97:C101"/>
    <mergeCell ref="E97:E101"/>
    <mergeCell ref="A102:A106"/>
    <mergeCell ref="B102:C106"/>
    <mergeCell ref="E102:E106"/>
    <mergeCell ref="E81:E85"/>
    <mergeCell ref="A55:A59"/>
    <mergeCell ref="B55:C59"/>
    <mergeCell ref="E55:E59"/>
    <mergeCell ref="K117:K119"/>
    <mergeCell ref="A184:C184"/>
    <mergeCell ref="I184:J184"/>
    <mergeCell ref="I188:J188"/>
    <mergeCell ref="A188:C188"/>
    <mergeCell ref="I154:K154"/>
    <mergeCell ref="I157:K157"/>
    <mergeCell ref="B166:C166"/>
    <mergeCell ref="I166:J166"/>
    <mergeCell ref="B168:C168"/>
    <mergeCell ref="I168:J168"/>
    <mergeCell ref="B169:C169"/>
    <mergeCell ref="I169:J169"/>
    <mergeCell ref="A183:C183"/>
    <mergeCell ref="I183:J183"/>
    <mergeCell ref="A181:C181"/>
    <mergeCell ref="I181:J181"/>
    <mergeCell ref="K159:K165"/>
    <mergeCell ref="A151:J151"/>
    <mergeCell ref="A152:J152"/>
    <mergeCell ref="A180:C180"/>
    <mergeCell ref="I162:J162"/>
    <mergeCell ref="I128:J128"/>
    <mergeCell ref="I129:J129"/>
    <mergeCell ref="A199:C199"/>
    <mergeCell ref="I199:K199"/>
    <mergeCell ref="A225:C225"/>
    <mergeCell ref="I225:J225"/>
    <mergeCell ref="A202:C202"/>
    <mergeCell ref="I202:J202"/>
    <mergeCell ref="A203:C203"/>
    <mergeCell ref="I203:J203"/>
    <mergeCell ref="A206:C206"/>
    <mergeCell ref="I206:J206"/>
    <mergeCell ref="A204:C204"/>
    <mergeCell ref="I204:J204"/>
    <mergeCell ref="A200:C200"/>
    <mergeCell ref="I200:J200"/>
    <mergeCell ref="A201:C201"/>
    <mergeCell ref="I201:J201"/>
    <mergeCell ref="A213:C213"/>
    <mergeCell ref="I213:J213"/>
    <mergeCell ref="A214:C214"/>
    <mergeCell ref="I214:J214"/>
    <mergeCell ref="A215:C215"/>
    <mergeCell ref="I215:J215"/>
    <mergeCell ref="A216:C216"/>
    <mergeCell ref="I216:J216"/>
  </mergeCells>
  <hyperlinks>
    <hyperlink ref="M9" r:id="rId1" display="consultantplus://offline/ref=0AC8B8BC82DCDE8D6B297C22320C495E5D99582F7E16077780215628B0452B02F74334F2DF64B701N0h9E"/>
  </hyperlinks>
  <pageMargins left="0.9055118110236221" right="0.31496062992125984" top="0.55118110236220474" bottom="0.55118110236220474" header="0.31496062992125984" footer="0.31496062992125984"/>
  <pageSetup paperSize="9" scale="6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topLeftCell="C31" workbookViewId="0">
      <selection activeCell="H1" sqref="A1:L49"/>
    </sheetView>
  </sheetViews>
  <sheetFormatPr defaultRowHeight="15" x14ac:dyDescent="0.25"/>
  <cols>
    <col min="1" max="1" width="10" customWidth="1"/>
    <col min="2" max="2" width="33.140625" customWidth="1"/>
    <col min="3" max="3" width="38" customWidth="1"/>
    <col min="4" max="4" width="42.85546875" customWidth="1"/>
    <col min="5" max="5" width="20.28515625" customWidth="1"/>
    <col min="6" max="6" width="16.28515625" customWidth="1"/>
    <col min="7" max="7" width="16.5703125" customWidth="1"/>
    <col min="8" max="8" width="9.140625" customWidth="1"/>
    <col min="9" max="9" width="9.85546875" customWidth="1"/>
    <col min="10" max="12" width="15" customWidth="1"/>
    <col min="13" max="13" width="14.5703125" bestFit="1" customWidth="1"/>
  </cols>
  <sheetData>
    <row r="1" spans="1:13" ht="18.75" x14ac:dyDescent="0.3">
      <c r="H1" s="181" t="s">
        <v>102</v>
      </c>
      <c r="I1" s="128"/>
      <c r="J1" s="128"/>
      <c r="K1" s="128"/>
      <c r="L1" s="128"/>
      <c r="M1" s="102"/>
    </row>
    <row r="2" spans="1:13" ht="16.5" customHeight="1" x14ac:dyDescent="0.3">
      <c r="H2" s="182" t="s">
        <v>1</v>
      </c>
      <c r="I2" s="129"/>
      <c r="J2" s="129"/>
      <c r="K2" s="129"/>
      <c r="L2" s="129"/>
      <c r="M2" s="103"/>
    </row>
    <row r="3" spans="1:13" ht="60" customHeight="1" x14ac:dyDescent="0.25">
      <c r="H3" s="183" t="s">
        <v>142</v>
      </c>
      <c r="I3" s="130"/>
      <c r="J3" s="130"/>
      <c r="K3" s="130"/>
      <c r="L3" s="130"/>
      <c r="M3" s="104"/>
    </row>
    <row r="4" spans="1:13" ht="16.899999999999999" x14ac:dyDescent="0.3">
      <c r="H4" s="79"/>
      <c r="I4" s="79"/>
      <c r="J4" s="79"/>
      <c r="K4" s="79"/>
      <c r="L4" s="90"/>
    </row>
    <row r="5" spans="1:13" ht="16.5" x14ac:dyDescent="0.25">
      <c r="A5" s="128" t="s">
        <v>103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89"/>
    </row>
    <row r="6" spans="1:13" ht="16.899999999999999" x14ac:dyDescent="0.3">
      <c r="A6" s="128"/>
      <c r="B6" s="128"/>
      <c r="C6" s="128"/>
      <c r="D6" s="128"/>
      <c r="E6" s="128"/>
      <c r="F6" s="128"/>
      <c r="G6" s="128"/>
      <c r="H6" s="128"/>
      <c r="I6" s="128"/>
      <c r="J6" s="78"/>
      <c r="K6" s="78"/>
      <c r="L6" s="89"/>
    </row>
    <row r="7" spans="1:13" ht="16.899999999999999" x14ac:dyDescent="0.3">
      <c r="A7" s="131"/>
      <c r="B7" s="131"/>
      <c r="C7" s="131"/>
      <c r="D7" s="131"/>
      <c r="E7" s="131"/>
      <c r="F7" s="180"/>
      <c r="G7" s="180"/>
      <c r="H7" s="180"/>
      <c r="I7" s="180"/>
      <c r="J7" s="180"/>
      <c r="K7" s="180"/>
      <c r="L7" s="95"/>
    </row>
    <row r="8" spans="1:13" ht="38.25" customHeight="1" x14ac:dyDescent="0.25">
      <c r="A8" s="132" t="s">
        <v>2</v>
      </c>
      <c r="B8" s="134" t="s">
        <v>3</v>
      </c>
      <c r="C8" s="135"/>
      <c r="D8" s="132" t="s">
        <v>104</v>
      </c>
      <c r="E8" s="132" t="s">
        <v>105</v>
      </c>
      <c r="F8" s="142" t="s">
        <v>132</v>
      </c>
      <c r="G8" s="143"/>
      <c r="H8" s="143"/>
      <c r="I8" s="143"/>
      <c r="J8" s="143"/>
      <c r="K8" s="143"/>
      <c r="L8" s="144"/>
    </row>
    <row r="9" spans="1:13" ht="15.75" x14ac:dyDescent="0.25">
      <c r="A9" s="133"/>
      <c r="B9" s="136"/>
      <c r="C9" s="137"/>
      <c r="D9" s="133"/>
      <c r="E9" s="133"/>
      <c r="F9" s="98" t="s">
        <v>7</v>
      </c>
      <c r="G9" s="99">
        <v>2021</v>
      </c>
      <c r="H9" s="178">
        <v>2022</v>
      </c>
      <c r="I9" s="179"/>
      <c r="J9" s="100">
        <v>2023</v>
      </c>
      <c r="K9" s="100">
        <v>2024</v>
      </c>
      <c r="L9" s="100">
        <v>2025</v>
      </c>
    </row>
    <row r="10" spans="1:13" x14ac:dyDescent="0.3">
      <c r="A10" s="72">
        <v>1</v>
      </c>
      <c r="B10" s="126">
        <v>2</v>
      </c>
      <c r="C10" s="127"/>
      <c r="D10" s="77">
        <v>3</v>
      </c>
      <c r="E10" s="77">
        <v>4</v>
      </c>
      <c r="F10" s="72">
        <v>5</v>
      </c>
      <c r="G10" s="6">
        <v>6</v>
      </c>
      <c r="H10" s="125">
        <v>7</v>
      </c>
      <c r="I10" s="125"/>
      <c r="J10" s="72">
        <v>8</v>
      </c>
      <c r="K10" s="72">
        <v>9</v>
      </c>
      <c r="L10" s="91">
        <v>10</v>
      </c>
    </row>
    <row r="11" spans="1:13" ht="15" customHeight="1" x14ac:dyDescent="0.25">
      <c r="A11" s="126" t="s">
        <v>106</v>
      </c>
      <c r="B11" s="306"/>
      <c r="C11" s="306"/>
      <c r="D11" s="306"/>
      <c r="E11" s="306"/>
      <c r="F11" s="306"/>
      <c r="G11" s="306"/>
      <c r="H11" s="306"/>
      <c r="I11" s="306"/>
      <c r="J11" s="306"/>
      <c r="K11" s="306"/>
      <c r="L11" s="127"/>
    </row>
    <row r="12" spans="1:13" ht="22.5" customHeight="1" x14ac:dyDescent="0.25">
      <c r="A12" s="110" t="s">
        <v>107</v>
      </c>
      <c r="B12" s="113" t="s">
        <v>129</v>
      </c>
      <c r="C12" s="114"/>
      <c r="D12" s="105" t="s">
        <v>108</v>
      </c>
      <c r="E12" s="81" t="s">
        <v>109</v>
      </c>
      <c r="F12" s="56">
        <f>G12+H12+K12+J12</f>
        <v>1025</v>
      </c>
      <c r="G12" s="56">
        <f>'[1]Приложение  1'!G15+'[1]Приложение  1'!G64</f>
        <v>1000</v>
      </c>
      <c r="H12" s="177">
        <f>'прил. 1 к № -П-АДМ от 20.02.23'!J16</f>
        <v>25</v>
      </c>
      <c r="I12" s="174"/>
      <c r="J12" s="56">
        <f>'прил. 1 к № -П-АДМ от 20.02.23'!J17+'прил. 1 к № -П-АДМ от 20.02.23'!J83+'прил. 1 к № -П-АДМ от 20.02.23'!J109</f>
        <v>0</v>
      </c>
      <c r="K12" s="56"/>
      <c r="L12" s="92">
        <f>'прил. 1 к № -П-АДМ от 20.02.23'!J85</f>
        <v>23.2</v>
      </c>
    </row>
    <row r="13" spans="1:13" ht="22.5" customHeight="1" x14ac:dyDescent="0.25">
      <c r="A13" s="112"/>
      <c r="B13" s="115"/>
      <c r="C13" s="116"/>
      <c r="D13" s="117"/>
      <c r="E13" s="82" t="s">
        <v>110</v>
      </c>
      <c r="F13" s="56">
        <f t="shared" ref="F13:F37" si="0">G13+H13+K13+J13</f>
        <v>0</v>
      </c>
      <c r="G13" s="56">
        <v>0</v>
      </c>
      <c r="H13" s="174">
        <v>0</v>
      </c>
      <c r="I13" s="175"/>
      <c r="J13" s="56">
        <f>'прил. 1 к № -П-АДМ от 20.02.23'!H17+'прил. 1 к № -П-АДМ от 20.02.23'!H83+'прил. 1 к № -П-АДМ от 20.02.23'!H109</f>
        <v>0</v>
      </c>
      <c r="K13" s="56">
        <v>0</v>
      </c>
      <c r="L13" s="92">
        <f>'прил. 1 к № -П-АДМ от 20.02.23'!H85</f>
        <v>23151.8</v>
      </c>
    </row>
    <row r="14" spans="1:13" ht="22.5" customHeight="1" x14ac:dyDescent="0.25">
      <c r="A14" s="105">
        <v>2</v>
      </c>
      <c r="B14" s="113" t="s">
        <v>130</v>
      </c>
      <c r="C14" s="114"/>
      <c r="D14" s="105" t="s">
        <v>135</v>
      </c>
      <c r="E14" s="81" t="s">
        <v>109</v>
      </c>
      <c r="F14" s="56">
        <f>G14+H14+K14+J14</f>
        <v>707.7</v>
      </c>
      <c r="G14" s="56">
        <f>'[1]Приложение  1'!J19+'[1]Приложение  1'!J54</f>
        <v>684.5</v>
      </c>
      <c r="H14" s="177">
        <f>'прил. 1 к № -П-АДМ от 20.02.23'!J21</f>
        <v>0</v>
      </c>
      <c r="I14" s="174"/>
      <c r="J14" s="56">
        <f>'[1]Приложение  1'!I21+'[1]Приложение  1'!I58</f>
        <v>0</v>
      </c>
      <c r="K14" s="56">
        <f>'прил. 1 к № -П-АДМ от 20.02.23'!J74</f>
        <v>23.2</v>
      </c>
      <c r="L14" s="92">
        <f>'[1]Приложение  1'!K59</f>
        <v>0</v>
      </c>
    </row>
    <row r="15" spans="1:13" ht="22.5" customHeight="1" x14ac:dyDescent="0.25">
      <c r="A15" s="117"/>
      <c r="B15" s="115"/>
      <c r="C15" s="116"/>
      <c r="D15" s="117"/>
      <c r="E15" s="82" t="s">
        <v>110</v>
      </c>
      <c r="F15" s="56">
        <f t="shared" si="0"/>
        <v>23151.8</v>
      </c>
      <c r="G15" s="56">
        <f>'[1]Приложение  1'!H56</f>
        <v>0</v>
      </c>
      <c r="H15" s="174">
        <f>'[1]Приложение  1'!H57</f>
        <v>0</v>
      </c>
      <c r="I15" s="175"/>
      <c r="J15" s="56">
        <f>'[1]Приложение  1'!G58</f>
        <v>0</v>
      </c>
      <c r="K15" s="56">
        <f>'прил. 1 к № -П-АДМ от 20.02.23'!H74</f>
        <v>23151.8</v>
      </c>
      <c r="L15" s="92">
        <f>'[1]Приложение  1'!I59</f>
        <v>0</v>
      </c>
    </row>
    <row r="16" spans="1:13" ht="26.25" customHeight="1" x14ac:dyDescent="0.25">
      <c r="A16" s="105">
        <v>3</v>
      </c>
      <c r="B16" s="113" t="s">
        <v>55</v>
      </c>
      <c r="C16" s="114"/>
      <c r="D16" s="105" t="s">
        <v>111</v>
      </c>
      <c r="E16" s="81" t="s">
        <v>109</v>
      </c>
      <c r="F16" s="56">
        <f t="shared" si="0"/>
        <v>2946.3995900000004</v>
      </c>
      <c r="G16" s="56">
        <f>'[1]Приложение  1'!J23</f>
        <v>857.09959000000026</v>
      </c>
      <c r="H16" s="177">
        <f>'[1]Приложение  1'!J24</f>
        <v>2089.3000000000002</v>
      </c>
      <c r="I16" s="174"/>
      <c r="J16" s="56">
        <v>0</v>
      </c>
      <c r="K16" s="56">
        <v>0</v>
      </c>
      <c r="L16" s="92">
        <v>0</v>
      </c>
    </row>
    <row r="17" spans="1:13" ht="26.25" customHeight="1" x14ac:dyDescent="0.25">
      <c r="A17" s="117"/>
      <c r="B17" s="115"/>
      <c r="C17" s="116"/>
      <c r="D17" s="117"/>
      <c r="E17" s="82" t="s">
        <v>110</v>
      </c>
      <c r="F17" s="56">
        <f t="shared" si="0"/>
        <v>0</v>
      </c>
      <c r="G17" s="56">
        <v>0</v>
      </c>
      <c r="H17" s="174">
        <v>0</v>
      </c>
      <c r="I17" s="175"/>
      <c r="J17" s="56">
        <v>0</v>
      </c>
      <c r="K17" s="56">
        <v>0</v>
      </c>
      <c r="L17" s="92">
        <v>0</v>
      </c>
    </row>
    <row r="18" spans="1:13" ht="29.25" customHeight="1" x14ac:dyDescent="0.25">
      <c r="A18" s="105">
        <v>4</v>
      </c>
      <c r="B18" s="113" t="s">
        <v>35</v>
      </c>
      <c r="C18" s="114"/>
      <c r="D18" s="105" t="s">
        <v>133</v>
      </c>
      <c r="E18" s="81" t="s">
        <v>109</v>
      </c>
      <c r="F18" s="56">
        <f t="shared" si="0"/>
        <v>3348.1000000000004</v>
      </c>
      <c r="G18" s="56">
        <f>'[1]Приложение  1'!J60+'[1]Приложение  1'!J77</f>
        <v>0</v>
      </c>
      <c r="H18" s="177">
        <f>'[1]Приложение  1'!J61</f>
        <v>3348.1000000000004</v>
      </c>
      <c r="I18" s="174"/>
      <c r="J18" s="56">
        <f>'[1]Приложение  1'!I62+'[1]Приложение  1'!I79</f>
        <v>0</v>
      </c>
      <c r="K18" s="56">
        <f>'[1]Приложение  1'!J62+'[1]Приложение  1'!J79</f>
        <v>0</v>
      </c>
      <c r="L18" s="92">
        <f>'[1]Приложение  1'!K62+'[1]Приложение  1'!K79</f>
        <v>0</v>
      </c>
    </row>
    <row r="19" spans="1:13" ht="29.25" customHeight="1" x14ac:dyDescent="0.25">
      <c r="A19" s="117"/>
      <c r="B19" s="115"/>
      <c r="C19" s="116"/>
      <c r="D19" s="117"/>
      <c r="E19" s="82" t="s">
        <v>110</v>
      </c>
      <c r="F19" s="56">
        <f t="shared" si="0"/>
        <v>15724.6</v>
      </c>
      <c r="G19" s="56">
        <v>0</v>
      </c>
      <c r="H19" s="174">
        <f>'[1]Приложение  1'!H61+'[1]Приложение  1'!H78</f>
        <v>15724.6</v>
      </c>
      <c r="I19" s="175"/>
      <c r="J19" s="56">
        <f>'[1]Приложение  1'!G62+'[1]Приложение  1'!G79</f>
        <v>0</v>
      </c>
      <c r="K19" s="56">
        <f>'[1]Приложение  1'!H62+'[1]Приложение  1'!H79</f>
        <v>0</v>
      </c>
      <c r="L19" s="92">
        <f>'[1]Приложение  1'!I62+'[1]Приложение  1'!I79</f>
        <v>0</v>
      </c>
      <c r="M19" s="83"/>
    </row>
    <row r="20" spans="1:13" ht="26.25" customHeight="1" x14ac:dyDescent="0.25">
      <c r="A20" s="105">
        <v>5</v>
      </c>
      <c r="B20" s="113" t="s">
        <v>128</v>
      </c>
      <c r="C20" s="114"/>
      <c r="D20" s="105" t="s">
        <v>136</v>
      </c>
      <c r="E20" s="81" t="s">
        <v>109</v>
      </c>
      <c r="F20" s="97">
        <f t="shared" ref="F20:F21" si="1">G20+H20+K20+J20</f>
        <v>2800</v>
      </c>
      <c r="G20" s="97">
        <v>0</v>
      </c>
      <c r="H20" s="177">
        <v>0</v>
      </c>
      <c r="I20" s="174"/>
      <c r="J20" s="97">
        <f>'прил. 1 к № -П-АДМ от 20.02.23'!J57</f>
        <v>2800</v>
      </c>
      <c r="K20" s="97">
        <v>0</v>
      </c>
      <c r="L20" s="97">
        <v>0</v>
      </c>
    </row>
    <row r="21" spans="1:13" ht="26.25" customHeight="1" x14ac:dyDescent="0.25">
      <c r="A21" s="117"/>
      <c r="B21" s="115"/>
      <c r="C21" s="116"/>
      <c r="D21" s="117"/>
      <c r="E21" s="82" t="s">
        <v>110</v>
      </c>
      <c r="F21" s="97">
        <f t="shared" si="1"/>
        <v>0</v>
      </c>
      <c r="G21" s="97">
        <v>0</v>
      </c>
      <c r="H21" s="174">
        <v>0</v>
      </c>
      <c r="I21" s="175"/>
      <c r="J21" s="97">
        <f>'прил. 1 к № -П-АДМ от 20.02.23'!H57</f>
        <v>0</v>
      </c>
      <c r="K21" s="97">
        <v>0</v>
      </c>
      <c r="L21" s="97">
        <v>0</v>
      </c>
    </row>
    <row r="22" spans="1:13" ht="26.25" customHeight="1" x14ac:dyDescent="0.25">
      <c r="A22" s="105">
        <v>6</v>
      </c>
      <c r="B22" s="113" t="s">
        <v>125</v>
      </c>
      <c r="C22" s="114"/>
      <c r="D22" s="105" t="s">
        <v>137</v>
      </c>
      <c r="E22" s="81" t="s">
        <v>109</v>
      </c>
      <c r="F22" s="97">
        <f t="shared" ref="F22:F23" si="2">G22+H22+K22+J22</f>
        <v>28.1</v>
      </c>
      <c r="G22" s="97">
        <v>0</v>
      </c>
      <c r="H22" s="177">
        <v>0</v>
      </c>
      <c r="I22" s="174"/>
      <c r="J22" s="97">
        <f>'прил. 1 к № -П-АДМ от 20.02.23'!J88</f>
        <v>28.1</v>
      </c>
      <c r="K22" s="97">
        <v>0</v>
      </c>
      <c r="L22" s="97">
        <v>0</v>
      </c>
    </row>
    <row r="23" spans="1:13" ht="26.25" customHeight="1" x14ac:dyDescent="0.25">
      <c r="A23" s="117"/>
      <c r="B23" s="115"/>
      <c r="C23" s="116"/>
      <c r="D23" s="117"/>
      <c r="E23" s="82" t="s">
        <v>110</v>
      </c>
      <c r="F23" s="97">
        <f t="shared" si="2"/>
        <v>28039.7</v>
      </c>
      <c r="G23" s="97">
        <v>0</v>
      </c>
      <c r="H23" s="174">
        <v>0</v>
      </c>
      <c r="I23" s="175"/>
      <c r="J23" s="97">
        <f>'прил. 1 к № -П-АДМ от 20.02.23'!H88</f>
        <v>28039.7</v>
      </c>
      <c r="K23" s="97">
        <v>0</v>
      </c>
      <c r="L23" s="97">
        <v>0</v>
      </c>
    </row>
    <row r="24" spans="1:13" ht="30" hidden="1" customHeight="1" x14ac:dyDescent="0.3">
      <c r="A24" s="105">
        <v>7</v>
      </c>
      <c r="B24" s="176" t="s">
        <v>112</v>
      </c>
      <c r="C24" s="176"/>
      <c r="D24" s="105" t="s">
        <v>113</v>
      </c>
      <c r="E24" s="81" t="s">
        <v>109</v>
      </c>
      <c r="F24" s="56">
        <f t="shared" si="0"/>
        <v>0</v>
      </c>
      <c r="G24" s="56">
        <f>'[1]Приложение  1'!G73</f>
        <v>0</v>
      </c>
      <c r="H24" s="177">
        <f>'[1]Приложение  1'!J53+'[1]Приложение  1'!J74</f>
        <v>0</v>
      </c>
      <c r="I24" s="174"/>
      <c r="J24" s="56"/>
      <c r="K24" s="56"/>
      <c r="L24" s="92"/>
    </row>
    <row r="25" spans="1:13" ht="30" hidden="1" customHeight="1" x14ac:dyDescent="0.3">
      <c r="A25" s="117"/>
      <c r="B25" s="176"/>
      <c r="C25" s="176"/>
      <c r="D25" s="117"/>
      <c r="E25" s="82" t="s">
        <v>110</v>
      </c>
      <c r="F25" s="56">
        <f t="shared" si="0"/>
        <v>0</v>
      </c>
      <c r="G25" s="56">
        <f>'[1]Приложение  1'!H73+'[1]Приложение  1'!H52</f>
        <v>0</v>
      </c>
      <c r="H25" s="174">
        <f>'[1]Приложение  1'!H53+'[1]Приложение  1'!H74</f>
        <v>0</v>
      </c>
      <c r="I25" s="175"/>
      <c r="J25" s="56">
        <f>'[1]Приложение  1'!G54+'[1]Приложение  1'!G75</f>
        <v>0</v>
      </c>
      <c r="K25" s="56">
        <f>'[1]Приложение  1'!H54+'[1]Приложение  1'!H75</f>
        <v>0</v>
      </c>
      <c r="L25" s="92">
        <f>'[1]Приложение  1'!I54+'[1]Приложение  1'!I75</f>
        <v>0</v>
      </c>
    </row>
    <row r="26" spans="1:13" ht="39" customHeight="1" x14ac:dyDescent="0.25">
      <c r="A26" s="105">
        <v>7</v>
      </c>
      <c r="B26" s="176" t="s">
        <v>59</v>
      </c>
      <c r="C26" s="176"/>
      <c r="D26" s="105" t="s">
        <v>140</v>
      </c>
      <c r="E26" s="76" t="s">
        <v>109</v>
      </c>
      <c r="F26" s="56">
        <f t="shared" si="0"/>
        <v>975.87</v>
      </c>
      <c r="G26" s="56">
        <f>'[1]Приложение  1'!J89</f>
        <v>975.87</v>
      </c>
      <c r="H26" s="177">
        <f>'[1]Приложение  1'!J25</f>
        <v>0</v>
      </c>
      <c r="I26" s="177"/>
      <c r="J26" s="56">
        <v>0</v>
      </c>
      <c r="K26" s="56">
        <v>0</v>
      </c>
      <c r="L26" s="92">
        <v>0</v>
      </c>
    </row>
    <row r="27" spans="1:13" ht="48.75" customHeight="1" x14ac:dyDescent="0.25">
      <c r="A27" s="117"/>
      <c r="B27" s="176"/>
      <c r="C27" s="176"/>
      <c r="D27" s="117"/>
      <c r="E27" s="76" t="s">
        <v>110</v>
      </c>
      <c r="F27" s="56">
        <f t="shared" si="0"/>
        <v>0</v>
      </c>
      <c r="G27" s="56">
        <f>'[1]Приложение  1'!H24</f>
        <v>0</v>
      </c>
      <c r="H27" s="174">
        <f>'[1]Приложение  1'!H25</f>
        <v>0</v>
      </c>
      <c r="I27" s="175"/>
      <c r="J27" s="56">
        <v>0</v>
      </c>
      <c r="K27" s="56">
        <f>'[1]Приложение  1'!H43</f>
        <v>0</v>
      </c>
      <c r="L27" s="92">
        <f>'[1]Приложение  1'!I43</f>
        <v>0</v>
      </c>
    </row>
    <row r="28" spans="1:13" ht="30.75" customHeight="1" x14ac:dyDescent="0.25">
      <c r="A28" s="105">
        <v>8</v>
      </c>
      <c r="B28" s="176" t="s">
        <v>134</v>
      </c>
      <c r="C28" s="176"/>
      <c r="D28" s="105" t="s">
        <v>114</v>
      </c>
      <c r="E28" s="76" t="s">
        <v>109</v>
      </c>
      <c r="F28" s="56">
        <f t="shared" si="0"/>
        <v>9486.2999999999993</v>
      </c>
      <c r="G28" s="56">
        <f>'[1]Приложение  1'!G27</f>
        <v>1000</v>
      </c>
      <c r="H28" s="177">
        <f>'[1]Приложение  1'!J28</f>
        <v>8486.2999999999993</v>
      </c>
      <c r="I28" s="177"/>
      <c r="J28" s="56">
        <f>'[1]Приложение  1'!I43</f>
        <v>0</v>
      </c>
      <c r="K28" s="56">
        <f>'[1]Приложение  1'!J43</f>
        <v>0</v>
      </c>
      <c r="L28" s="92">
        <f>'[1]Приложение  1'!K43</f>
        <v>0</v>
      </c>
    </row>
    <row r="29" spans="1:13" ht="30.75" customHeight="1" x14ac:dyDescent="0.25">
      <c r="A29" s="117"/>
      <c r="B29" s="176"/>
      <c r="C29" s="176"/>
      <c r="D29" s="117"/>
      <c r="E29" s="76" t="s">
        <v>110</v>
      </c>
      <c r="F29" s="56">
        <f t="shared" si="0"/>
        <v>0</v>
      </c>
      <c r="G29" s="56">
        <f>'[1]Приложение  1'!H41</f>
        <v>0</v>
      </c>
      <c r="H29" s="174">
        <f>'[1]Приложение  1'!H42</f>
        <v>0</v>
      </c>
      <c r="I29" s="175"/>
      <c r="J29" s="56">
        <f>'[1]Приложение  1'!G43</f>
        <v>0</v>
      </c>
      <c r="K29" s="56">
        <f>'[1]Приложение  1'!H43</f>
        <v>0</v>
      </c>
      <c r="L29" s="92">
        <f>'[1]Приложение  1'!I43</f>
        <v>0</v>
      </c>
    </row>
    <row r="30" spans="1:13" ht="30.75" customHeight="1" x14ac:dyDescent="0.25">
      <c r="A30" s="105">
        <v>9</v>
      </c>
      <c r="B30" s="170" t="s">
        <v>88</v>
      </c>
      <c r="C30" s="171"/>
      <c r="D30" s="105" t="s">
        <v>115</v>
      </c>
      <c r="E30" s="76" t="s">
        <v>109</v>
      </c>
      <c r="F30" s="56">
        <f t="shared" si="0"/>
        <v>24.72</v>
      </c>
      <c r="G30" s="56">
        <f>'[1]Приложение  1'!J39</f>
        <v>0</v>
      </c>
      <c r="H30" s="174">
        <f>'[1]Приложение  1'!J32</f>
        <v>24.72</v>
      </c>
      <c r="I30" s="175"/>
      <c r="J30" s="56">
        <f>'[1]Приложение  1'!I41</f>
        <v>0</v>
      </c>
      <c r="K30" s="56">
        <f>'[1]Приложение  1'!J41</f>
        <v>0</v>
      </c>
      <c r="L30" s="92">
        <f>'[1]Приложение  1'!K41</f>
        <v>0</v>
      </c>
    </row>
    <row r="31" spans="1:13" ht="30.75" customHeight="1" x14ac:dyDescent="0.25">
      <c r="A31" s="117"/>
      <c r="B31" s="172"/>
      <c r="C31" s="173"/>
      <c r="D31" s="117"/>
      <c r="E31" s="76" t="s">
        <v>110</v>
      </c>
      <c r="F31" s="56">
        <f t="shared" si="0"/>
        <v>0</v>
      </c>
      <c r="G31" s="56">
        <f>'[1]Приложение  1'!H39</f>
        <v>0</v>
      </c>
      <c r="H31" s="174">
        <f>'[1]Приложение  1'!H40</f>
        <v>0</v>
      </c>
      <c r="I31" s="175"/>
      <c r="J31" s="56">
        <f>'[1]Приложение  1'!G41</f>
        <v>0</v>
      </c>
      <c r="K31" s="56">
        <f>'[1]Приложение  1'!H41</f>
        <v>0</v>
      </c>
      <c r="L31" s="92">
        <f>'[1]Приложение  1'!I41</f>
        <v>0</v>
      </c>
    </row>
    <row r="32" spans="1:13" ht="30.75" customHeight="1" x14ac:dyDescent="0.25">
      <c r="A32" s="105">
        <v>10</v>
      </c>
      <c r="B32" s="170" t="s">
        <v>89</v>
      </c>
      <c r="C32" s="171"/>
      <c r="D32" s="105" t="s">
        <v>116</v>
      </c>
      <c r="E32" s="76" t="s">
        <v>109</v>
      </c>
      <c r="F32" s="56">
        <f t="shared" si="0"/>
        <v>131.96</v>
      </c>
      <c r="G32" s="56">
        <f>'[1]Приложение  1'!J41</f>
        <v>0</v>
      </c>
      <c r="H32" s="174">
        <f>'[1]Приложение  1'!J36</f>
        <v>131.96</v>
      </c>
      <c r="I32" s="175"/>
      <c r="J32" s="56">
        <f>'[1]Приложение  1'!I43</f>
        <v>0</v>
      </c>
      <c r="K32" s="56">
        <f>'[1]Приложение  1'!J43</f>
        <v>0</v>
      </c>
      <c r="L32" s="92">
        <f>'[1]Приложение  1'!K43</f>
        <v>0</v>
      </c>
    </row>
    <row r="33" spans="1:13" ht="30.75" customHeight="1" x14ac:dyDescent="0.25">
      <c r="A33" s="117"/>
      <c r="B33" s="172"/>
      <c r="C33" s="173"/>
      <c r="D33" s="117"/>
      <c r="E33" s="76" t="s">
        <v>110</v>
      </c>
      <c r="F33" s="56">
        <f t="shared" si="0"/>
        <v>0</v>
      </c>
      <c r="G33" s="56">
        <f>'[1]Приложение  1'!H41</f>
        <v>0</v>
      </c>
      <c r="H33" s="174">
        <f>'[1]Приложение  1'!H42</f>
        <v>0</v>
      </c>
      <c r="I33" s="175"/>
      <c r="J33" s="56">
        <f>'[1]Приложение  1'!G43</f>
        <v>0</v>
      </c>
      <c r="K33" s="56">
        <f>'[1]Приложение  1'!H43</f>
        <v>0</v>
      </c>
      <c r="L33" s="92">
        <f>'[1]Приложение  1'!I43</f>
        <v>0</v>
      </c>
    </row>
    <row r="34" spans="1:13" ht="30.75" customHeight="1" x14ac:dyDescent="0.25">
      <c r="A34" s="105">
        <v>11</v>
      </c>
      <c r="B34" s="170" t="s">
        <v>82</v>
      </c>
      <c r="C34" s="171"/>
      <c r="D34" s="105" t="s">
        <v>117</v>
      </c>
      <c r="E34" s="76" t="s">
        <v>109</v>
      </c>
      <c r="F34" s="56">
        <f t="shared" si="0"/>
        <v>52.48</v>
      </c>
      <c r="G34" s="56">
        <f>'[1]Приложение  1'!J41</f>
        <v>0</v>
      </c>
      <c r="H34" s="174">
        <f>'[1]Приложение  1'!J40</f>
        <v>52.48</v>
      </c>
      <c r="I34" s="175"/>
      <c r="J34" s="56">
        <f>'[1]Приложение  1'!I43</f>
        <v>0</v>
      </c>
      <c r="K34" s="56">
        <f>'[1]Приложение  1'!J43</f>
        <v>0</v>
      </c>
      <c r="L34" s="92">
        <f>'[1]Приложение  1'!K43</f>
        <v>0</v>
      </c>
    </row>
    <row r="35" spans="1:13" ht="30.75" customHeight="1" x14ac:dyDescent="0.25">
      <c r="A35" s="117"/>
      <c r="B35" s="172"/>
      <c r="C35" s="173"/>
      <c r="D35" s="117"/>
      <c r="E35" s="76" t="s">
        <v>110</v>
      </c>
      <c r="F35" s="56">
        <f t="shared" si="0"/>
        <v>0</v>
      </c>
      <c r="G35" s="56">
        <f>'[1]Приложение  1'!H41</f>
        <v>0</v>
      </c>
      <c r="H35" s="174">
        <f>'[1]Приложение  1'!H42</f>
        <v>0</v>
      </c>
      <c r="I35" s="175"/>
      <c r="J35" s="56">
        <f>'[1]Приложение  1'!G43</f>
        <v>0</v>
      </c>
      <c r="K35" s="56">
        <f>'[1]Приложение  1'!H43</f>
        <v>0</v>
      </c>
      <c r="L35" s="92">
        <f>'[1]Приложение  1'!I43</f>
        <v>0</v>
      </c>
    </row>
    <row r="36" spans="1:13" ht="30.75" customHeight="1" x14ac:dyDescent="0.25">
      <c r="A36" s="105">
        <v>12</v>
      </c>
      <c r="B36" s="176" t="s">
        <v>86</v>
      </c>
      <c r="C36" s="176"/>
      <c r="D36" s="105" t="s">
        <v>118</v>
      </c>
      <c r="E36" s="76" t="s">
        <v>109</v>
      </c>
      <c r="F36" s="56">
        <f t="shared" si="0"/>
        <v>38.04</v>
      </c>
      <c r="G36" s="56">
        <f>'[1]Приложение  1'!J43</f>
        <v>0</v>
      </c>
      <c r="H36" s="177">
        <f>'[1]Приложение  1'!J44</f>
        <v>38.04</v>
      </c>
      <c r="I36" s="177"/>
      <c r="J36" s="56">
        <f>'[1]Приложение  1'!I45</f>
        <v>0</v>
      </c>
      <c r="K36" s="56">
        <f>'[1]Приложение  1'!J45</f>
        <v>0</v>
      </c>
      <c r="L36" s="92">
        <f>'[1]Приложение  1'!K45</f>
        <v>0</v>
      </c>
    </row>
    <row r="37" spans="1:13" ht="30.75" customHeight="1" x14ac:dyDescent="0.25">
      <c r="A37" s="117"/>
      <c r="B37" s="176"/>
      <c r="C37" s="176"/>
      <c r="D37" s="117"/>
      <c r="E37" s="76" t="s">
        <v>110</v>
      </c>
      <c r="F37" s="56">
        <f t="shared" si="0"/>
        <v>0</v>
      </c>
      <c r="G37" s="56">
        <f>'[1]Приложение  1'!H43</f>
        <v>0</v>
      </c>
      <c r="H37" s="174">
        <f>'[1]Приложение  1'!H44</f>
        <v>0</v>
      </c>
      <c r="I37" s="175"/>
      <c r="J37" s="56">
        <f>'[1]Приложение  1'!G45</f>
        <v>0</v>
      </c>
      <c r="K37" s="56">
        <f>'[1]Приложение  1'!H45</f>
        <v>0</v>
      </c>
      <c r="L37" s="92">
        <f>'[1]Приложение  1'!I45</f>
        <v>0</v>
      </c>
    </row>
    <row r="38" spans="1:13" ht="18" customHeight="1" x14ac:dyDescent="0.25">
      <c r="A38" s="308" t="s">
        <v>119</v>
      </c>
      <c r="B38" s="308"/>
      <c r="C38" s="308"/>
      <c r="D38" s="307"/>
      <c r="E38" s="307"/>
      <c r="F38" s="57">
        <f>F39+F40</f>
        <v>111655.76959000001</v>
      </c>
      <c r="G38" s="57">
        <f>SUM(G12:G37)</f>
        <v>4517.4695900000006</v>
      </c>
      <c r="H38" s="107">
        <f>SUM(H12:H37)</f>
        <v>29920.5</v>
      </c>
      <c r="I38" s="108"/>
      <c r="J38" s="57">
        <f>SUM(J12:J37)</f>
        <v>30867.8</v>
      </c>
      <c r="K38" s="57">
        <f>SUM(K12:K37)</f>
        <v>23175</v>
      </c>
      <c r="L38" s="57">
        <f>SUM(L12:L37)</f>
        <v>23175</v>
      </c>
      <c r="M38" s="27">
        <f>SUM(G38:K38)</f>
        <v>88480.769589999996</v>
      </c>
    </row>
    <row r="39" spans="1:13" ht="18" customHeight="1" x14ac:dyDescent="0.25">
      <c r="A39" s="167" t="s">
        <v>120</v>
      </c>
      <c r="B39" s="168"/>
      <c r="C39" s="169"/>
      <c r="D39" s="307"/>
      <c r="E39" s="307"/>
      <c r="F39" s="57">
        <f>G39+H39+J39+K39+L39</f>
        <v>21587.869590000002</v>
      </c>
      <c r="G39" s="57">
        <f>G12+G14+G16+G18+G24+G36+G26+G28</f>
        <v>4517.4695900000006</v>
      </c>
      <c r="H39" s="107">
        <f>H12+H14+H16+H18+H24+H26+H28+H30+H34+H36+H32+H20+H22</f>
        <v>14195.9</v>
      </c>
      <c r="I39" s="108"/>
      <c r="J39" s="57">
        <f>J12+J14+J16+J18+J20+J22+J24+J26+J28+J30+J32+J34+J36</f>
        <v>2828.1</v>
      </c>
      <c r="K39" s="57">
        <f>K12+K14+K16+K18+K24+K36</f>
        <v>23.2</v>
      </c>
      <c r="L39" s="57">
        <f>L12+L14+L16+L18+L24+L36</f>
        <v>23.2</v>
      </c>
      <c r="M39" s="27"/>
    </row>
    <row r="40" spans="1:13" ht="18" customHeight="1" x14ac:dyDescent="0.25">
      <c r="A40" s="167" t="s">
        <v>121</v>
      </c>
      <c r="B40" s="168"/>
      <c r="C40" s="169"/>
      <c r="D40" s="307"/>
      <c r="E40" s="307"/>
      <c r="F40" s="57">
        <f>G40+H40+J40+K40+L40</f>
        <v>90067.900000000009</v>
      </c>
      <c r="G40" s="54">
        <f>G13+G15+G17+G19+G25+G37</f>
        <v>0</v>
      </c>
      <c r="H40" s="107">
        <f>H13+H15+H17+H19+H25+H27+H37+H21+H23</f>
        <v>15724.6</v>
      </c>
      <c r="I40" s="108"/>
      <c r="J40" s="57">
        <f>J13+J15+J17+J19+J21+J23+J25+J27+J29+J31+J33+J35+J37</f>
        <v>28039.7</v>
      </c>
      <c r="K40" s="57">
        <f>K13+K15+K17+K19+K25+K27+K37</f>
        <v>23151.8</v>
      </c>
      <c r="L40" s="57">
        <f>L13+L15+L17+L19+L25+L27+L37</f>
        <v>23151.8</v>
      </c>
      <c r="M40" s="27"/>
    </row>
    <row r="41" spans="1:13" ht="15" hidden="1" customHeight="1" x14ac:dyDescent="0.3">
      <c r="A41" s="148" t="s">
        <v>122</v>
      </c>
      <c r="B41" s="149"/>
      <c r="C41" s="149"/>
      <c r="D41" s="149"/>
      <c r="E41" s="149"/>
      <c r="F41" s="149"/>
      <c r="G41" s="149"/>
      <c r="H41" s="149"/>
      <c r="I41" s="149"/>
      <c r="J41" s="149"/>
      <c r="K41" s="150"/>
      <c r="L41" s="96"/>
    </row>
    <row r="42" spans="1:13" ht="21.75" hidden="1" customHeight="1" x14ac:dyDescent="0.3">
      <c r="A42" s="84" t="s">
        <v>107</v>
      </c>
      <c r="B42" s="151" t="s">
        <v>34</v>
      </c>
      <c r="C42" s="152"/>
      <c r="D42" s="81" t="s">
        <v>109</v>
      </c>
      <c r="E42" s="81" t="s">
        <v>109</v>
      </c>
      <c r="F42" s="63">
        <f>SUM(G42:I42)</f>
        <v>0</v>
      </c>
      <c r="G42" s="24">
        <f>'[1]Приложение  1'!J99+'[1]Приложение  1'!J104</f>
        <v>0</v>
      </c>
      <c r="H42" s="153">
        <f>'[1]Приложение  1'!J100+'[1]Приложение  1'!J105</f>
        <v>0</v>
      </c>
      <c r="I42" s="154"/>
      <c r="J42" s="24">
        <f>'[1]Приложение  1'!I101+'[1]Приложение  1'!I106</f>
        <v>0</v>
      </c>
      <c r="K42" s="24">
        <f>'[1]Приложение  1'!J101+'[1]Приложение  1'!J106</f>
        <v>0</v>
      </c>
      <c r="L42" s="24">
        <f>'[1]Приложение  1'!K101+'[1]Приложение  1'!K106</f>
        <v>0</v>
      </c>
    </row>
    <row r="43" spans="1:13" ht="21.75" hidden="1" customHeight="1" x14ac:dyDescent="0.3">
      <c r="A43" s="85">
        <v>2</v>
      </c>
      <c r="B43" s="155" t="s">
        <v>123</v>
      </c>
      <c r="C43" s="155"/>
      <c r="D43" s="81" t="s">
        <v>109</v>
      </c>
      <c r="E43" s="81" t="s">
        <v>109</v>
      </c>
      <c r="F43" s="63" t="e">
        <f>SUM(G43:I43)</f>
        <v>#REF!</v>
      </c>
      <c r="G43" s="63" t="e">
        <f>'[1]Приложение  1'!#REF!</f>
        <v>#REF!</v>
      </c>
      <c r="H43" s="156" t="e">
        <f>'[1]Приложение  1'!#REF!</f>
        <v>#REF!</v>
      </c>
      <c r="I43" s="157"/>
      <c r="J43" s="63" t="e">
        <f>'[1]Приложение  1'!#REF!</f>
        <v>#REF!</v>
      </c>
      <c r="K43" s="63" t="e">
        <f>'[1]Приложение  1'!#REF!</f>
        <v>#REF!</v>
      </c>
      <c r="L43" s="93" t="e">
        <f>'[1]Приложение  1'!#REF!</f>
        <v>#REF!</v>
      </c>
    </row>
    <row r="44" spans="1:13" ht="15" hidden="1" customHeight="1" x14ac:dyDescent="0.3">
      <c r="A44" s="158"/>
      <c r="B44" s="159"/>
      <c r="C44" s="160"/>
      <c r="D44" s="73"/>
      <c r="E44" s="73"/>
      <c r="F44" s="86">
        <f>G44+H44</f>
        <v>0</v>
      </c>
      <c r="G44" s="86">
        <v>0</v>
      </c>
      <c r="H44" s="165">
        <v>0</v>
      </c>
      <c r="I44" s="166"/>
      <c r="J44" s="87"/>
      <c r="K44" s="87"/>
      <c r="L44" s="94"/>
      <c r="M44" s="26"/>
    </row>
    <row r="45" spans="1:13" ht="15" hidden="1" customHeight="1" x14ac:dyDescent="0.3">
      <c r="A45" s="158"/>
      <c r="B45" s="161"/>
      <c r="C45" s="162"/>
      <c r="D45" s="74"/>
      <c r="E45" s="74"/>
      <c r="F45" s="86">
        <f>G45+H45</f>
        <v>0</v>
      </c>
      <c r="G45" s="86">
        <v>0</v>
      </c>
      <c r="H45" s="165">
        <v>0</v>
      </c>
      <c r="I45" s="166"/>
      <c r="J45" s="87"/>
      <c r="K45" s="87"/>
      <c r="L45" s="94"/>
      <c r="M45" s="26"/>
    </row>
    <row r="46" spans="1:13" ht="15" hidden="1" customHeight="1" x14ac:dyDescent="0.3">
      <c r="A46" s="158"/>
      <c r="B46" s="163"/>
      <c r="C46" s="164"/>
      <c r="D46" s="75"/>
      <c r="E46" s="75"/>
      <c r="F46" s="86">
        <f>G46+H46</f>
        <v>0</v>
      </c>
      <c r="G46" s="86">
        <v>0</v>
      </c>
      <c r="H46" s="165">
        <v>0</v>
      </c>
      <c r="I46" s="166"/>
      <c r="J46" s="87"/>
      <c r="K46" s="87"/>
      <c r="L46" s="94"/>
      <c r="M46" s="27"/>
    </row>
    <row r="47" spans="1:13" ht="15" hidden="1" customHeight="1" x14ac:dyDescent="0.3">
      <c r="A47" s="118" t="s">
        <v>124</v>
      </c>
      <c r="B47" s="118"/>
      <c r="C47" s="118"/>
      <c r="D47" s="71"/>
      <c r="E47" s="71"/>
      <c r="F47" s="88" t="e">
        <f>SUM(F42:F43)</f>
        <v>#REF!</v>
      </c>
      <c r="G47" s="88" t="e">
        <f>SUM(G42:G43)</f>
        <v>#REF!</v>
      </c>
      <c r="H47" s="146" t="e">
        <f>SUM(H42:H43)</f>
        <v>#REF!</v>
      </c>
      <c r="I47" s="147"/>
      <c r="J47" s="88" t="e">
        <f>SUM(J42:J43)</f>
        <v>#REF!</v>
      </c>
      <c r="K47" s="88" t="e">
        <f>SUM(K42:K43)</f>
        <v>#REF!</v>
      </c>
      <c r="L47" s="88" t="e">
        <f>SUM(L42:L43)</f>
        <v>#REF!</v>
      </c>
      <c r="M47" s="21" t="e">
        <f>#REF!+#REF!+#REF!</f>
        <v>#REF!</v>
      </c>
    </row>
    <row r="48" spans="1:13" ht="15.75" x14ac:dyDescent="0.25">
      <c r="A48" s="3"/>
      <c r="F48" s="7"/>
    </row>
    <row r="49" spans="1:7" ht="15.75" x14ac:dyDescent="0.25">
      <c r="A49" s="3"/>
      <c r="F49" s="7"/>
    </row>
    <row r="50" spans="1:7" ht="15.75" x14ac:dyDescent="0.25">
      <c r="A50" s="3"/>
      <c r="F50" s="7"/>
    </row>
    <row r="51" spans="1:7" ht="15.75" x14ac:dyDescent="0.25">
      <c r="A51" s="3"/>
      <c r="F51" s="7"/>
    </row>
    <row r="52" spans="1:7" ht="15.75" x14ac:dyDescent="0.25">
      <c r="A52" s="3"/>
      <c r="G52" s="7"/>
    </row>
  </sheetData>
  <mergeCells count="98">
    <mergeCell ref="H1:L1"/>
    <mergeCell ref="H2:L2"/>
    <mergeCell ref="H3:L3"/>
    <mergeCell ref="A22:A23"/>
    <mergeCell ref="B22:C23"/>
    <mergeCell ref="D22:D23"/>
    <mergeCell ref="H22:I22"/>
    <mergeCell ref="H23:I23"/>
    <mergeCell ref="A20:A21"/>
    <mergeCell ref="B20:C21"/>
    <mergeCell ref="D20:D21"/>
    <mergeCell ref="H20:I20"/>
    <mergeCell ref="H21:I21"/>
    <mergeCell ref="A7:K7"/>
    <mergeCell ref="A5:K5"/>
    <mergeCell ref="A6:I6"/>
    <mergeCell ref="A8:A9"/>
    <mergeCell ref="B8:C9"/>
    <mergeCell ref="D8:D9"/>
    <mergeCell ref="E8:E9"/>
    <mergeCell ref="H9:I9"/>
    <mergeCell ref="F8:L8"/>
    <mergeCell ref="B10:C10"/>
    <mergeCell ref="H10:I10"/>
    <mergeCell ref="A12:A13"/>
    <mergeCell ref="B12:C13"/>
    <mergeCell ref="D12:D13"/>
    <mergeCell ref="H12:I12"/>
    <mergeCell ref="H13:I13"/>
    <mergeCell ref="A11:L11"/>
    <mergeCell ref="A16:A17"/>
    <mergeCell ref="B16:C17"/>
    <mergeCell ref="D16:D17"/>
    <mergeCell ref="H16:I16"/>
    <mergeCell ref="H17:I17"/>
    <mergeCell ref="A14:A15"/>
    <mergeCell ref="B14:C15"/>
    <mergeCell ref="D14:D15"/>
    <mergeCell ref="H14:I14"/>
    <mergeCell ref="H15:I15"/>
    <mergeCell ref="A24:A25"/>
    <mergeCell ref="B24:C25"/>
    <mergeCell ref="D24:D25"/>
    <mergeCell ref="H24:I24"/>
    <mergeCell ref="H25:I25"/>
    <mergeCell ref="A18:A19"/>
    <mergeCell ref="B18:C19"/>
    <mergeCell ref="D18:D19"/>
    <mergeCell ref="H18:I18"/>
    <mergeCell ref="H19:I19"/>
    <mergeCell ref="A28:A29"/>
    <mergeCell ref="B28:C29"/>
    <mergeCell ref="D28:D29"/>
    <mergeCell ref="H28:I28"/>
    <mergeCell ref="H29:I29"/>
    <mergeCell ref="A26:A27"/>
    <mergeCell ref="B26:C27"/>
    <mergeCell ref="D26:D27"/>
    <mergeCell ref="H26:I26"/>
    <mergeCell ref="H27:I27"/>
    <mergeCell ref="A32:A33"/>
    <mergeCell ref="B32:C33"/>
    <mergeCell ref="D32:D33"/>
    <mergeCell ref="H32:I32"/>
    <mergeCell ref="H33:I33"/>
    <mergeCell ref="A30:A31"/>
    <mergeCell ref="B30:C31"/>
    <mergeCell ref="D30:D31"/>
    <mergeCell ref="H30:I30"/>
    <mergeCell ref="H31:I31"/>
    <mergeCell ref="A36:A37"/>
    <mergeCell ref="B36:C37"/>
    <mergeCell ref="D36:D37"/>
    <mergeCell ref="H36:I36"/>
    <mergeCell ref="H37:I37"/>
    <mergeCell ref="A34:A35"/>
    <mergeCell ref="B34:C35"/>
    <mergeCell ref="D34:D35"/>
    <mergeCell ref="H34:I34"/>
    <mergeCell ref="H35:I35"/>
    <mergeCell ref="A38:C38"/>
    <mergeCell ref="H38:I38"/>
    <mergeCell ref="A39:C39"/>
    <mergeCell ref="H39:I39"/>
    <mergeCell ref="A40:C40"/>
    <mergeCell ref="H40:I40"/>
    <mergeCell ref="A47:C47"/>
    <mergeCell ref="H47:I47"/>
    <mergeCell ref="A41:K41"/>
    <mergeCell ref="B42:C42"/>
    <mergeCell ref="H42:I42"/>
    <mergeCell ref="B43:C43"/>
    <mergeCell ref="H43:I43"/>
    <mergeCell ref="A44:A46"/>
    <mergeCell ref="B44:C46"/>
    <mergeCell ref="H44:I44"/>
    <mergeCell ref="H45:I45"/>
    <mergeCell ref="H46:I46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прил. 1 к № -П-АДМ от 20.02.23</vt:lpstr>
      <vt:lpstr>Прил. 2 к № -П-АДМ от 20.02.23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gl-fin</dc:creator>
  <cp:lastModifiedBy>zgoenk</cp:lastModifiedBy>
  <cp:lastPrinted>2023-02-20T08:50:39Z</cp:lastPrinted>
  <dcterms:created xsi:type="dcterms:W3CDTF">2020-08-21T11:17:08Z</dcterms:created>
  <dcterms:modified xsi:type="dcterms:W3CDTF">2023-02-20T08:51:18Z</dcterms:modified>
</cp:coreProperties>
</file>