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0" yWindow="-75" windowWidth="2100" windowHeight="1185"/>
  </bookViews>
  <sheets>
    <sheet name="Приложение  1" sheetId="2" r:id="rId1"/>
    <sheet name="Приложение 2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I213" i="2" l="1"/>
  <c r="I214" i="2"/>
  <c r="I215" i="2"/>
  <c r="J150" i="2"/>
  <c r="J34" i="2"/>
  <c r="J59" i="2"/>
  <c r="I155" i="2" l="1"/>
  <c r="R155" i="2" s="1"/>
  <c r="J139" i="2"/>
  <c r="J145" i="2" s="1"/>
  <c r="F155" i="2" l="1"/>
  <c r="J90" i="2"/>
  <c r="I95" i="2"/>
  <c r="I64" i="2"/>
  <c r="I209" i="2" s="1"/>
  <c r="J65" i="2"/>
  <c r="I227" i="2"/>
  <c r="J28" i="3"/>
  <c r="J14" i="3"/>
  <c r="J21" i="3"/>
  <c r="F21" i="3" s="1"/>
  <c r="J20" i="3"/>
  <c r="F20" i="3" s="1"/>
  <c r="F66" i="2"/>
  <c r="F65" i="2"/>
  <c r="F227" i="2" s="1"/>
  <c r="F63" i="2"/>
  <c r="F62" i="2"/>
  <c r="F64" i="2"/>
  <c r="F209" i="2" s="1"/>
  <c r="H65" i="2"/>
  <c r="G65" i="2" s="1"/>
  <c r="G147" i="2"/>
  <c r="G146" i="2"/>
  <c r="G145" i="2"/>
  <c r="G144" i="2"/>
  <c r="G143" i="2"/>
  <c r="G61" i="2"/>
  <c r="G60" i="2"/>
  <c r="G59" i="2"/>
  <c r="G58" i="2"/>
  <c r="G57" i="2"/>
  <c r="F129" i="2"/>
  <c r="L13" i="3"/>
  <c r="L12" i="3"/>
  <c r="K15" i="3"/>
  <c r="K14" i="3"/>
  <c r="J23" i="3"/>
  <c r="F23" i="3" s="1"/>
  <c r="J13" i="3"/>
  <c r="J12" i="3"/>
  <c r="F182" i="2"/>
  <c r="F232" i="2" s="1"/>
  <c r="F181" i="2"/>
  <c r="F223" i="2" s="1"/>
  <c r="F180" i="2"/>
  <c r="F214" i="2" s="1"/>
  <c r="F179" i="2"/>
  <c r="F213" i="2" s="1"/>
  <c r="F178" i="2"/>
  <c r="H211" i="2"/>
  <c r="F157" i="2"/>
  <c r="F230" i="2" s="1"/>
  <c r="F156" i="2"/>
  <c r="F221" i="2" s="1"/>
  <c r="F212" i="2"/>
  <c r="F154" i="2"/>
  <c r="F153" i="2"/>
  <c r="H157" i="2"/>
  <c r="H230" i="2" s="1"/>
  <c r="J157" i="2"/>
  <c r="I230" i="2" s="1"/>
  <c r="H156" i="2"/>
  <c r="H221" i="2" s="1"/>
  <c r="I156" i="2"/>
  <c r="I221" i="2" s="1"/>
  <c r="H133" i="2"/>
  <c r="J133" i="2"/>
  <c r="I229" i="2" s="1"/>
  <c r="F133" i="2"/>
  <c r="F132" i="2"/>
  <c r="F220" i="2" s="1"/>
  <c r="G122" i="2"/>
  <c r="F131" i="2"/>
  <c r="F211" i="2" s="1"/>
  <c r="F130" i="2"/>
  <c r="F97" i="2"/>
  <c r="F228" i="2" s="1"/>
  <c r="F96" i="2"/>
  <c r="F219" i="2" s="1"/>
  <c r="F95" i="2"/>
  <c r="F210" i="2" s="1"/>
  <c r="F94" i="2"/>
  <c r="F93" i="2"/>
  <c r="H97" i="2"/>
  <c r="H228" i="2" s="1"/>
  <c r="J97" i="2"/>
  <c r="I228" i="2" s="1"/>
  <c r="I96" i="2"/>
  <c r="I219" i="2" s="1"/>
  <c r="I93" i="2"/>
  <c r="I218" i="2"/>
  <c r="G165" i="2"/>
  <c r="H155" i="2"/>
  <c r="H212" i="2" s="1"/>
  <c r="I131" i="2"/>
  <c r="I211" i="2" s="1"/>
  <c r="J22" i="3" l="1"/>
  <c r="F22" i="3" s="1"/>
  <c r="I212" i="2"/>
  <c r="I210" i="2"/>
  <c r="G209" i="2"/>
  <c r="F218" i="2"/>
  <c r="H218" i="2"/>
  <c r="G157" i="2"/>
  <c r="F229" i="2"/>
  <c r="G212" i="2" l="1"/>
  <c r="I182" i="2"/>
  <c r="H182" i="2"/>
  <c r="H232" i="2" s="1"/>
  <c r="L43" i="3"/>
  <c r="L42" i="3"/>
  <c r="L37" i="3"/>
  <c r="L36" i="3"/>
  <c r="L35" i="3"/>
  <c r="L34" i="3"/>
  <c r="L33" i="3"/>
  <c r="L32" i="3"/>
  <c r="L31" i="3"/>
  <c r="L30" i="3"/>
  <c r="L29" i="3"/>
  <c r="L28" i="3"/>
  <c r="L27" i="3"/>
  <c r="L25" i="3"/>
  <c r="L19" i="3"/>
  <c r="L18" i="3"/>
  <c r="L15" i="3"/>
  <c r="L14" i="3"/>
  <c r="L47" i="3" l="1"/>
  <c r="G182" i="2"/>
  <c r="I232" i="2"/>
  <c r="L38" i="3"/>
  <c r="L40" i="3"/>
  <c r="L39" i="3"/>
  <c r="I231" i="2" l="1"/>
  <c r="G224" i="2"/>
  <c r="G221" i="2"/>
  <c r="N219" i="2"/>
  <c r="G128" i="2"/>
  <c r="G127" i="2"/>
  <c r="G126" i="2"/>
  <c r="G124" i="2"/>
  <c r="G87" i="2"/>
  <c r="G86" i="2"/>
  <c r="G85" i="2"/>
  <c r="G83" i="2"/>
  <c r="I130" i="2"/>
  <c r="G177" i="2"/>
  <c r="G97" i="2"/>
  <c r="G133" i="2"/>
  <c r="G152" i="2"/>
  <c r="G141" i="2"/>
  <c r="G123" i="2"/>
  <c r="G118" i="2"/>
  <c r="G113" i="2"/>
  <c r="G108" i="2"/>
  <c r="G103" i="2"/>
  <c r="G92" i="2"/>
  <c r="G82" i="2"/>
  <c r="G77" i="2"/>
  <c r="G72" i="2"/>
  <c r="G56" i="2"/>
  <c r="G51" i="2"/>
  <c r="G46" i="2"/>
  <c r="G41" i="2"/>
  <c r="G36" i="2"/>
  <c r="G31" i="2"/>
  <c r="G26" i="2"/>
  <c r="G20" i="2"/>
  <c r="H14" i="3"/>
  <c r="H12" i="3"/>
  <c r="J79" i="2"/>
  <c r="I94" i="2" s="1"/>
  <c r="J162" i="2"/>
  <c r="I203" i="2" s="1"/>
  <c r="M47" i="3"/>
  <c r="F46" i="3"/>
  <c r="F45" i="3"/>
  <c r="F44" i="3"/>
  <c r="K43" i="3"/>
  <c r="J43" i="3"/>
  <c r="H43" i="3"/>
  <c r="G43" i="3"/>
  <c r="F43" i="3" s="1"/>
  <c r="K42" i="3"/>
  <c r="J42" i="3"/>
  <c r="H42" i="3"/>
  <c r="G42" i="3"/>
  <c r="K37" i="3"/>
  <c r="J37" i="3"/>
  <c r="H37" i="3"/>
  <c r="G37" i="3"/>
  <c r="K36" i="3"/>
  <c r="J36" i="3"/>
  <c r="H36" i="3"/>
  <c r="G36" i="3"/>
  <c r="K35" i="3"/>
  <c r="J35" i="3"/>
  <c r="H35" i="3"/>
  <c r="G35" i="3"/>
  <c r="K34" i="3"/>
  <c r="J34" i="3"/>
  <c r="H34" i="3"/>
  <c r="G34" i="3"/>
  <c r="K33" i="3"/>
  <c r="J33" i="3"/>
  <c r="H33" i="3"/>
  <c r="G33" i="3"/>
  <c r="K32" i="3"/>
  <c r="J32" i="3"/>
  <c r="H32" i="3"/>
  <c r="G32" i="3"/>
  <c r="K31" i="3"/>
  <c r="J31" i="3"/>
  <c r="H31" i="3"/>
  <c r="G31" i="3"/>
  <c r="K30" i="3"/>
  <c r="J30" i="3"/>
  <c r="H30" i="3"/>
  <c r="G30" i="3"/>
  <c r="K29" i="3"/>
  <c r="J29" i="3"/>
  <c r="H29" i="3"/>
  <c r="G29" i="3"/>
  <c r="K28" i="3"/>
  <c r="H28" i="3"/>
  <c r="G28" i="3"/>
  <c r="K27" i="3"/>
  <c r="H27" i="3"/>
  <c r="G27" i="3"/>
  <c r="H26" i="3"/>
  <c r="G26" i="3"/>
  <c r="K25" i="3"/>
  <c r="J25" i="3"/>
  <c r="H25" i="3"/>
  <c r="G25" i="3"/>
  <c r="H24" i="3"/>
  <c r="G24" i="3"/>
  <c r="K19" i="3"/>
  <c r="J19" i="3"/>
  <c r="H19" i="3"/>
  <c r="K18" i="3"/>
  <c r="J18" i="3"/>
  <c r="H18" i="3"/>
  <c r="G18" i="3"/>
  <c r="F17" i="3"/>
  <c r="H16" i="3"/>
  <c r="G16" i="3"/>
  <c r="J15" i="3"/>
  <c r="H15" i="3"/>
  <c r="G15" i="3"/>
  <c r="G14" i="3"/>
  <c r="G12" i="3"/>
  <c r="J47" i="3" l="1"/>
  <c r="H47" i="3"/>
  <c r="J39" i="3"/>
  <c r="H39" i="3"/>
  <c r="K39" i="3"/>
  <c r="K47" i="3"/>
  <c r="J40" i="3"/>
  <c r="H40" i="3"/>
  <c r="F26" i="3"/>
  <c r="F19" i="3"/>
  <c r="K40" i="3"/>
  <c r="F16" i="3"/>
  <c r="F24" i="3"/>
  <c r="G40" i="3"/>
  <c r="F30" i="3"/>
  <c r="F36" i="3"/>
  <c r="F14" i="3"/>
  <c r="F37" i="3"/>
  <c r="F18" i="3"/>
  <c r="F32" i="3"/>
  <c r="F27" i="3"/>
  <c r="F33" i="3"/>
  <c r="F25" i="3"/>
  <c r="F34" i="3"/>
  <c r="F35" i="3"/>
  <c r="F28" i="3"/>
  <c r="F29" i="3"/>
  <c r="F31" i="3"/>
  <c r="F42" i="3"/>
  <c r="F47" i="3" s="1"/>
  <c r="G47" i="3"/>
  <c r="G218" i="2"/>
  <c r="F12" i="3"/>
  <c r="J38" i="3"/>
  <c r="H38" i="3"/>
  <c r="K38" i="3"/>
  <c r="F15" i="3"/>
  <c r="G39" i="3"/>
  <c r="G38" i="3"/>
  <c r="F13" i="3"/>
  <c r="F39" i="3" l="1"/>
  <c r="F40" i="3"/>
  <c r="M38" i="3"/>
  <c r="F38" i="3" l="1"/>
  <c r="I199" i="2"/>
  <c r="G173" i="2"/>
  <c r="I174" i="2"/>
  <c r="I206" i="2" s="1"/>
  <c r="G206" i="2" s="1"/>
  <c r="F198" i="2"/>
  <c r="J28" i="2"/>
  <c r="I132" i="2"/>
  <c r="G132" i="2" s="1"/>
  <c r="H220" i="2" s="1"/>
  <c r="G220" i="2" s="1"/>
  <c r="I129" i="2"/>
  <c r="I181" i="2"/>
  <c r="I223" i="2" s="1"/>
  <c r="I180" i="2"/>
  <c r="H96" i="2"/>
  <c r="H219" i="2" s="1"/>
  <c r="H95" i="2"/>
  <c r="H210" i="2" s="1"/>
  <c r="H94" i="2"/>
  <c r="H93" i="2"/>
  <c r="H131" i="2" s="1"/>
  <c r="I153" i="2"/>
  <c r="H64" i="2"/>
  <c r="G64" i="2" s="1"/>
  <c r="H63" i="2"/>
  <c r="H66" i="2"/>
  <c r="H227" i="2" s="1"/>
  <c r="H62" i="2"/>
  <c r="G55" i="2"/>
  <c r="J38" i="2"/>
  <c r="O38" i="2" s="1"/>
  <c r="G45" i="2"/>
  <c r="G44" i="2"/>
  <c r="G43" i="2"/>
  <c r="G42" i="2"/>
  <c r="I204" i="2"/>
  <c r="H204" i="2"/>
  <c r="F204" i="2"/>
  <c r="G205" i="2"/>
  <c r="O81" i="2"/>
  <c r="O17" i="2"/>
  <c r="P17" i="2"/>
  <c r="G40" i="2"/>
  <c r="G39" i="2"/>
  <c r="G37" i="2"/>
  <c r="G50" i="2"/>
  <c r="G49" i="2"/>
  <c r="G48" i="2"/>
  <c r="G47" i="2"/>
  <c r="G35" i="2"/>
  <c r="G34" i="2"/>
  <c r="G33" i="2"/>
  <c r="G32" i="2"/>
  <c r="I160" i="2"/>
  <c r="I161" i="2"/>
  <c r="N190" i="2"/>
  <c r="I207" i="2" l="1"/>
  <c r="G174" i="2"/>
  <c r="N223" i="2"/>
  <c r="I222" i="2"/>
  <c r="G219" i="2"/>
  <c r="H216" i="2"/>
  <c r="H129" i="2"/>
  <c r="H154" i="2" s="1"/>
  <c r="G154" i="2" s="1"/>
  <c r="H130" i="2"/>
  <c r="I202" i="2"/>
  <c r="N161" i="2"/>
  <c r="G96" i="2"/>
  <c r="I198" i="2"/>
  <c r="N199" i="2" s="1"/>
  <c r="G95" i="2"/>
  <c r="I179" i="2"/>
  <c r="O23" i="2"/>
  <c r="G38" i="2"/>
  <c r="G131" i="2"/>
  <c r="G93" i="2"/>
  <c r="I63" i="2"/>
  <c r="G94" i="2"/>
  <c r="P27" i="2"/>
  <c r="P29" i="2" s="1"/>
  <c r="H198" i="2"/>
  <c r="F185" i="2"/>
  <c r="H153" i="2" l="1"/>
  <c r="G153" i="2" s="1"/>
  <c r="G222" i="2"/>
  <c r="N222" i="2"/>
  <c r="I216" i="2"/>
  <c r="G216" i="2" s="1"/>
  <c r="G129" i="2"/>
  <c r="H181" i="2"/>
  <c r="G155" i="2"/>
  <c r="G156" i="2"/>
  <c r="G130" i="2"/>
  <c r="H179" i="2"/>
  <c r="G179" i="2" s="1"/>
  <c r="H180" i="2"/>
  <c r="H178" i="2"/>
  <c r="N198" i="2"/>
  <c r="F200" i="2"/>
  <c r="F191" i="2"/>
  <c r="F203" i="2"/>
  <c r="G233" i="2"/>
  <c r="G232" i="2"/>
  <c r="H229" i="2"/>
  <c r="G229" i="2" s="1"/>
  <c r="N228" i="2"/>
  <c r="G215" i="2"/>
  <c r="H199" i="2"/>
  <c r="H186" i="2"/>
  <c r="I186" i="2"/>
  <c r="I187" i="2"/>
  <c r="G203" i="2"/>
  <c r="I200" i="2"/>
  <c r="F201" i="2"/>
  <c r="F199" i="2"/>
  <c r="G204" i="2"/>
  <c r="H201" i="2"/>
  <c r="H200" i="2"/>
  <c r="G162" i="2"/>
  <c r="I167" i="2"/>
  <c r="I193" i="2" s="1"/>
  <c r="I188" i="2"/>
  <c r="H188" i="2"/>
  <c r="G230" i="2" s="1"/>
  <c r="F190" i="2"/>
  <c r="G195" i="2"/>
  <c r="F187" i="2"/>
  <c r="G121" i="2"/>
  <c r="G120" i="2"/>
  <c r="G119" i="2"/>
  <c r="G180" i="2" l="1"/>
  <c r="H214" i="2"/>
  <c r="G181" i="2"/>
  <c r="H223" i="2"/>
  <c r="G223" i="2" s="1"/>
  <c r="H196" i="2"/>
  <c r="N214" i="2"/>
  <c r="I196" i="2"/>
  <c r="G193" i="2"/>
  <c r="G210" i="2"/>
  <c r="P209" i="2" s="1"/>
  <c r="G228" i="2"/>
  <c r="N231" i="2"/>
  <c r="G161" i="2"/>
  <c r="H225" i="2"/>
  <c r="N232" i="2"/>
  <c r="G227" i="2"/>
  <c r="G211" i="2"/>
  <c r="N213" i="2"/>
  <c r="N203" i="2"/>
  <c r="G198" i="2"/>
  <c r="G200" i="2"/>
  <c r="G199" i="2"/>
  <c r="G201" i="2"/>
  <c r="G214" i="2" l="1"/>
  <c r="G213" i="2" s="1"/>
  <c r="H213" i="2"/>
  <c r="H207" i="2" s="1"/>
  <c r="G207" i="2" s="1"/>
  <c r="O196" i="2"/>
  <c r="I225" i="2"/>
  <c r="G225" i="2" s="1"/>
  <c r="O198" i="2"/>
  <c r="N202" i="2"/>
  <c r="G231" i="2"/>
  <c r="G202" i="2"/>
  <c r="G196" i="2" l="1"/>
  <c r="F186" i="2"/>
  <c r="F188" i="2"/>
  <c r="G164" i="2"/>
  <c r="G151" i="2"/>
  <c r="G140" i="2"/>
  <c r="P196" i="2" l="1"/>
  <c r="G117" i="2"/>
  <c r="G112" i="2"/>
  <c r="G107" i="2"/>
  <c r="G102" i="2"/>
  <c r="G109" i="2"/>
  <c r="G110" i="2"/>
  <c r="G111" i="2"/>
  <c r="G91" i="2"/>
  <c r="G76" i="2"/>
  <c r="G81" i="2"/>
  <c r="G78" i="2"/>
  <c r="G71" i="2"/>
  <c r="G30" i="2"/>
  <c r="G21" i="2"/>
  <c r="I168" i="2"/>
  <c r="I194" i="2" s="1"/>
  <c r="G191" i="2"/>
  <c r="G169" i="2"/>
  <c r="J27" i="2"/>
  <c r="G66" i="2" l="1"/>
  <c r="G194" i="2"/>
  <c r="I192" i="2"/>
  <c r="G168" i="2"/>
  <c r="I166" i="2"/>
  <c r="J22" i="2"/>
  <c r="G167" i="2"/>
  <c r="G163" i="2"/>
  <c r="G160" i="2"/>
  <c r="I185" i="2" l="1"/>
  <c r="I62" i="2"/>
  <c r="G192" i="2"/>
  <c r="I189" i="2"/>
  <c r="N166" i="2"/>
  <c r="I178" i="2"/>
  <c r="G178" i="2" s="1"/>
  <c r="G166" i="2"/>
  <c r="G114" i="2"/>
  <c r="G115" i="2"/>
  <c r="G116" i="2"/>
  <c r="G189" i="2" l="1"/>
  <c r="N189" i="2"/>
  <c r="N183" i="2"/>
  <c r="I183" i="2"/>
  <c r="I234" i="2" s="1"/>
  <c r="O166" i="2"/>
  <c r="G190" i="2"/>
  <c r="G106" i="2" l="1"/>
  <c r="G105" i="2"/>
  <c r="G104" i="2"/>
  <c r="N186" i="2" l="1"/>
  <c r="G175" i="2" l="1"/>
  <c r="N175" i="2"/>
  <c r="G176" i="2"/>
  <c r="N176" i="2"/>
  <c r="H185" i="2"/>
  <c r="G150" i="2"/>
  <c r="G149" i="2"/>
  <c r="G148" i="2"/>
  <c r="H187" i="2"/>
  <c r="G184" i="2"/>
  <c r="G172" i="2"/>
  <c r="G171" i="2"/>
  <c r="G170" i="2"/>
  <c r="G139" i="2"/>
  <c r="R146" i="2" s="1"/>
  <c r="G138" i="2"/>
  <c r="G137" i="2"/>
  <c r="G101" i="2"/>
  <c r="G100" i="2"/>
  <c r="G99" i="2"/>
  <c r="G90" i="2"/>
  <c r="G88" i="2"/>
  <c r="G80" i="2"/>
  <c r="G79" i="2"/>
  <c r="G75" i="2"/>
  <c r="G74" i="2"/>
  <c r="G73" i="2"/>
  <c r="G70" i="2"/>
  <c r="G69" i="2"/>
  <c r="G68" i="2"/>
  <c r="G54" i="2"/>
  <c r="G53" i="2"/>
  <c r="G52" i="2"/>
  <c r="G29" i="2"/>
  <c r="G28" i="2"/>
  <c r="G27" i="2"/>
  <c r="G24" i="2"/>
  <c r="G23" i="2"/>
  <c r="G22" i="2"/>
  <c r="G19" i="2"/>
  <c r="G18" i="2"/>
  <c r="G17" i="2"/>
  <c r="H183" i="2" l="1"/>
  <c r="G62" i="2"/>
  <c r="G63" i="2"/>
  <c r="N121" i="2"/>
  <c r="N169" i="2" s="1"/>
  <c r="P49" i="2"/>
  <c r="N173" i="2"/>
  <c r="G187" i="2"/>
  <c r="G186" i="2"/>
  <c r="G188" i="2"/>
  <c r="G183" i="2" l="1"/>
  <c r="G234" i="2" s="1"/>
  <c r="H234" i="2"/>
  <c r="G185" i="2"/>
</calcChain>
</file>

<file path=xl/sharedStrings.xml><?xml version="1.0" encoding="utf-8"?>
<sst xmlns="http://schemas.openxmlformats.org/spreadsheetml/2006/main" count="359" uniqueCount="151">
  <si>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</si>
  <si>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</si>
  <si>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</si>
  <si>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</si>
  <si>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</si>
  <si>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</si>
  <si>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Код классификации  операций сектора государственного управления, относящихся к расходам  бюджета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</si>
  <si>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</si>
  <si>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</si>
  <si>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</si>
  <si>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</si>
  <si>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</si>
  <si>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</si>
  <si>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</si>
  <si>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</si>
  <si>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</si>
  <si>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</si>
  <si>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</si>
  <si>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</si>
  <si>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</si>
  <si>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</si>
  <si>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</si>
  <si>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</si>
  <si>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</si>
  <si>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</si>
  <si>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</si>
  <si>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</si>
  <si>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</si>
  <si>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</si>
  <si>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</si>
  <si>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</si>
  <si>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</si>
  <si>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</si>
  <si>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</si>
  <si>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</si>
  <si>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</si>
  <si>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</si>
  <si>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</si>
  <si>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</si>
  <si>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3.4.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</si>
  <si>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</si>
  <si>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</si>
  <si>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</si>
  <si>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</si>
  <si>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</si>
  <si>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</si>
  <si>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</si>
  <si>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</si>
  <si>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</si>
  <si>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</si>
  <si>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</si>
  <si>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</si>
  <si>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</si>
  <si>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</si>
  <si>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</si>
  <si>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</si>
  <si>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</si>
  <si>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</si>
  <si>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</si>
  <si>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</si>
  <si>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</si>
  <si>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</si>
  <si>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</si>
  <si>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</si>
  <si>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</si>
  <si>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</si>
  <si>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 xml:space="preserve">Предоставление субсидии на иные цели 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</si>
  <si>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</si>
  <si>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</si>
  <si>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</si>
  <si>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</si>
  <si>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</si>
  <si>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</si>
  <si>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</si>
  <si>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</si>
  <si>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</si>
  <si>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</si>
  <si>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</si>
  <si>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</si>
  <si>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</si>
  <si>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</si>
  <si>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</si>
  <si>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</si>
  <si>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</si>
  <si>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</si>
  <si>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</si>
  <si>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</si>
  <si>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</si>
  <si>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</si>
  <si>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</si>
  <si>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</si>
  <si>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</si>
  <si>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</si>
  <si>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</si>
  <si>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</si>
  <si>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</si>
  <si>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</si>
  <si>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</si>
  <si>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</si>
  <si>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</si>
  <si>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>Приложение 2</t>
  </si>
  <si>
    <t xml:space="preserve">Свод объектов строительства,реконструкции муниципальной собственности в разрезе  источников финансирования </t>
  </si>
  <si>
    <t>Прирост мощности</t>
  </si>
  <si>
    <t>Источник финансирования</t>
  </si>
  <si>
    <t>Объекты строительства, реконструкции муниципальной собственности</t>
  </si>
  <si>
    <t>1</t>
  </si>
  <si>
    <t xml:space="preserve">Протяженность – 22 км, 
подключение к газу  - 699 жилых домов
</t>
  </si>
  <si>
    <t>местный</t>
  </si>
  <si>
    <t>областной</t>
  </si>
  <si>
    <t>Протяженность – 20,6  км, подключение к газу -470 жилых домов</t>
  </si>
  <si>
    <t>Парк Победы</t>
  </si>
  <si>
    <t>5 013 кв.м. благоустроенной Набережной городского пруда</t>
  </si>
  <si>
    <t>Площадь мостового перехода - 90 м2</t>
  </si>
  <si>
    <t>подключение к газу - 39 жилых домов</t>
  </si>
  <si>
    <t xml:space="preserve">5,7553 км газопроводов,
215 жилых домов,
1019,1м3/час расход природного газа
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</si>
  <si>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</si>
  <si>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</si>
  <si>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</si>
  <si>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</si>
  <si>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</si>
  <si>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</si>
  <si>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</si>
  <si>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</si>
  <si>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Строительство сетей газоснабжения по ул.1-я  Прокатная и ул. 2-я Прокатная</t>
  </si>
  <si>
    <t xml:space="preserve">Итого за 2025 год </t>
  </si>
  <si>
    <t>1.9.</t>
  </si>
  <si>
    <t>Газоснабжение жилых домов пос. Веселовка</t>
  </si>
  <si>
    <t>Газоснабжение жилых домов с. Куваши Златоустовского городского округа</t>
  </si>
  <si>
    <t>Газоснабжение жилых домов пос. Тундуш Златоустовского городского округа</t>
  </si>
  <si>
    <t>Планируемые объемы финансирования                                                                                                              (тыс. рублей), в том числе по годам</t>
  </si>
  <si>
    <t xml:space="preserve"> Подключение к газу -55  жилых домов, протяженность 5,281 км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</si>
  <si>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в сторону водоема "Тарелка" </t>
  </si>
  <si>
    <t>Протяженность – 5  км, подключение к газу 83-жилых домов</t>
  </si>
  <si>
    <t>Протяженность – 26  км, подключение к газу - 220 жилых домов</t>
  </si>
  <si>
    <t>Протяженность –  5,35 км, подключение к газу - 104 жилых домов</t>
  </si>
  <si>
    <t>Капитальный ремонт мемориального комплекса "Памятник  Воинам-Златоустовцам при исполнении служебного долга (Скорбящая мать)"</t>
  </si>
  <si>
    <t>3.5</t>
  </si>
  <si>
    <t xml:space="preserve">Общий расход природного газа -  2 250,44 м3/час; 
24, 7665 км газопровода
848 жилых домов,                                                     1 социальный объект
</t>
  </si>
  <si>
    <t>Капитальный ремонт нежилого помещения по адресу: г.Златоуст, ул.П.П.Аносова, д.261, 1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</si>
  <si>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контролю, в том числе:</t>
  </si>
  <si>
    <t>единицы</t>
  </si>
  <si>
    <t>единица</t>
  </si>
  <si>
    <t>Предоставление субсидии на  приобретение основных средств</t>
  </si>
  <si>
    <t>5.2.Предоставление субсидии на  приобретение основных средств</t>
  </si>
  <si>
    <t>ПРИЛОЖЕНИЕ</t>
  </si>
  <si>
    <t>Утверждено</t>
  </si>
  <si>
    <t>постановлением Администрации</t>
  </si>
  <si>
    <t>Златоустовского городского округа</t>
  </si>
  <si>
    <t>5. Исполнение функции заказчика-застройщика Администрации Златоустовского городского округа,  в том числе:</t>
  </si>
  <si>
    <t>Итого за 2021–2025 годы</t>
  </si>
  <si>
    <t>от 11.09.2023 г. № 344-П/АДМ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</si>
</sst>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</numFmts>
  <fonts count="20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43" fontId="0" fillId="0" borderId="0" xfId="0" applyNumberFormat="1"/>
    <xf numFmtId="43" fontId="12" fillId="2" borderId="0" xfId="0" applyNumberFormat="1" applyFont="1" applyFill="1"/>
    <xf numFmtId="43" fontId="3" fillId="2" borderId="1" xfId="0" applyNumberFormat="1" applyFont="1" applyFill="1" applyBorder="1" applyAlignment="1">
      <alignment horizontal="center" vertical="top" wrapText="1"/>
    </xf>
    <xf numFmtId="0" fontId="12" fillId="0" borderId="0" xfId="0" applyFont="1"/>
    <xf numFmtId="43" fontId="12" fillId="0" borderId="0" xfId="0" applyNumberFormat="1" applyFont="1"/>
    <xf numFmtId="43" fontId="13" fillId="0" borderId="0" xfId="0" applyNumberFormat="1" applyFont="1"/>
    <xf numFmtId="167" fontId="2" fillId="2" borderId="1" xfId="0" applyNumberFormat="1" applyFont="1" applyFill="1" applyBorder="1" applyAlignment="1">
      <alignment vertical="center" wrapText="1"/>
    </xf>
    <xf numFmtId="167" fontId="10" fillId="2" borderId="1" xfId="0" applyNumberFormat="1" applyFont="1" applyFill="1" applyBorder="1" applyAlignment="1">
      <alignment horizontal="center" vertical="top" wrapText="1"/>
    </xf>
    <xf numFmtId="167" fontId="9" fillId="3" borderId="1" xfId="0" applyNumberFormat="1" applyFont="1" applyFill="1" applyBorder="1" applyAlignment="1">
      <alignment vertical="center" wrapText="1"/>
    </xf>
    <xf numFmtId="43" fontId="13" fillId="2" borderId="0" xfId="0" applyNumberFormat="1" applyFont="1" applyFill="1"/>
    <xf numFmtId="43" fontId="2" fillId="2" borderId="1" xfId="0" applyNumberFormat="1" applyFont="1" applyFill="1" applyBorder="1" applyAlignment="1">
      <alignment horizontal="center" vertical="top" wrapText="1"/>
    </xf>
    <xf numFmtId="0" fontId="13" fillId="2" borderId="0" xfId="0" applyFont="1" applyFill="1"/>
    <xf numFmtId="167" fontId="13" fillId="0" borderId="0" xfId="0" applyNumberFormat="1" applyFont="1"/>
    <xf numFmtId="0" fontId="8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7" fontId="0" fillId="0" borderId="0" xfId="0" applyNumberFormat="1"/>
    <xf numFmtId="0" fontId="8" fillId="2" borderId="1" xfId="0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3" fontId="2" fillId="2" borderId="1" xfId="0" applyNumberFormat="1" applyFont="1" applyFill="1" applyBorder="1" applyAlignment="1">
      <alignment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3" fontId="2" fillId="2" borderId="1" xfId="0" applyNumberFormat="1" applyFont="1" applyFill="1" applyBorder="1" applyAlignment="1">
      <alignment horizontal="center" vertical="top" wrapText="1"/>
    </xf>
    <xf numFmtId="4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167" fontId="2" fillId="2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167" fontId="13" fillId="2" borderId="0" xfId="0" applyNumberFormat="1" applyFont="1" applyFill="1"/>
    <xf numFmtId="0" fontId="13" fillId="2" borderId="0" xfId="0" applyFont="1" applyFill="1" applyAlignment="1">
      <alignment horizontal="center" vertical="center"/>
    </xf>
    <xf numFmtId="0" fontId="11" fillId="0" borderId="0" xfId="0" applyFont="1"/>
    <xf numFmtId="0" fontId="13" fillId="0" borderId="0" xfId="0" applyFont="1" applyFill="1"/>
    <xf numFmtId="0" fontId="16" fillId="0" borderId="0" xfId="0" applyFont="1" applyFill="1" applyAlignment="1"/>
    <xf numFmtId="0" fontId="16" fillId="0" borderId="0" xfId="0" applyFont="1" applyFill="1" applyAlignment="1">
      <alignment horizontal="left" indent="15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vertical="center" wrapText="1"/>
    </xf>
    <xf numFmtId="0" fontId="3" fillId="0" borderId="15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49" fontId="14" fillId="0" borderId="1" xfId="0" applyNumberFormat="1" applyFont="1" applyFill="1" applyBorder="1" applyAlignment="1">
      <alignment horizontal="center" vertical="top" wrapText="1"/>
    </xf>
    <xf numFmtId="167" fontId="14" fillId="0" borderId="1" xfId="0" applyNumberFormat="1" applyFont="1" applyFill="1" applyBorder="1" applyAlignment="1">
      <alignment vertical="top" wrapText="1"/>
    </xf>
    <xf numFmtId="167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 wrapText="1"/>
    </xf>
    <xf numFmtId="1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wrapText="1"/>
    </xf>
    <xf numFmtId="167" fontId="14" fillId="0" borderId="1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wrapText="1"/>
    </xf>
    <xf numFmtId="0" fontId="3" fillId="0" borderId="10" xfId="0" applyFont="1" applyFill="1" applyBorder="1" applyAlignment="1">
      <alignment horizont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top" wrapText="1"/>
    </xf>
    <xf numFmtId="49" fontId="14" fillId="0" borderId="10" xfId="0" applyNumberFormat="1" applyFont="1" applyFill="1" applyBorder="1" applyAlignment="1">
      <alignment horizontal="center" vertical="top" wrapText="1"/>
    </xf>
    <xf numFmtId="49" fontId="14" fillId="0" borderId="3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vertical="top" wrapText="1"/>
    </xf>
    <xf numFmtId="43" fontId="3" fillId="0" borderId="1" xfId="0" applyNumberFormat="1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vertical="top" wrapText="1"/>
    </xf>
    <xf numFmtId="167" fontId="3" fillId="0" borderId="1" xfId="0" applyNumberFormat="1" applyFont="1" applyFill="1" applyBorder="1" applyAlignment="1">
      <alignment wrapText="1"/>
    </xf>
    <xf numFmtId="0" fontId="19" fillId="0" borderId="0" xfId="0" applyFont="1" applyFill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167" fontId="3" fillId="0" borderId="1" xfId="0" applyNumberFormat="1" applyFont="1" applyFill="1" applyBorder="1" applyAlignment="1">
      <alignment horizontal="right" vertical="center" wrapText="1"/>
    </xf>
    <xf numFmtId="167" fontId="13" fillId="0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vertical="top" wrapText="1"/>
    </xf>
    <xf numFmtId="167" fontId="14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textRotation="90" wrapText="1"/>
    </xf>
    <xf numFmtId="0" fontId="11" fillId="0" borderId="10" xfId="0" applyFont="1" applyFill="1" applyBorder="1" applyAlignment="1">
      <alignment horizontal="center" textRotation="90" wrapText="1"/>
    </xf>
    <xf numFmtId="0" fontId="11" fillId="0" borderId="6" xfId="1" applyFont="1" applyFill="1" applyBorder="1" applyAlignment="1" applyProtection="1">
      <alignment horizontal="center" textRotation="90" wrapText="1"/>
    </xf>
    <xf numFmtId="0" fontId="11" fillId="0" borderId="7" xfId="1" applyFont="1" applyFill="1" applyBorder="1" applyAlignment="1" applyProtection="1">
      <alignment horizontal="center" textRotation="90" wrapText="1"/>
    </xf>
    <xf numFmtId="0" fontId="14" fillId="0" borderId="9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167" fontId="14" fillId="0" borderId="1" xfId="0" applyNumberFormat="1" applyFont="1" applyFill="1" applyBorder="1" applyAlignment="1">
      <alignment horizontal="center" wrapText="1"/>
    </xf>
    <xf numFmtId="167" fontId="14" fillId="0" borderId="1" xfId="0" applyNumberFormat="1" applyFont="1" applyFill="1" applyBorder="1" applyAlignment="1">
      <alignment horizontal="center" vertical="top" wrapText="1"/>
    </xf>
    <xf numFmtId="167" fontId="13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7" fontId="2" fillId="2" borderId="1" xfId="0" applyNumberFormat="1" applyFont="1" applyFill="1" applyBorder="1" applyAlignment="1">
      <alignment horizontal="center" vertical="top" wrapText="1"/>
    </xf>
    <xf numFmtId="167" fontId="2" fillId="2" borderId="9" xfId="0" applyNumberFormat="1" applyFont="1" applyFill="1" applyBorder="1" applyAlignment="1">
      <alignment horizontal="center" vertical="top" wrapText="1"/>
    </xf>
    <xf numFmtId="167" fontId="2" fillId="2" borderId="10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top" wrapText="1"/>
    </xf>
    <xf numFmtId="167" fontId="9" fillId="3" borderId="9" xfId="0" applyNumberFormat="1" applyFont="1" applyFill="1" applyBorder="1" applyAlignment="1">
      <alignment horizontal="center" vertical="center" wrapText="1"/>
    </xf>
    <xf numFmtId="167" fontId="9" fillId="3" borderId="1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167" fontId="2" fillId="2" borderId="9" xfId="0" applyNumberFormat="1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center" vertical="center" wrapText="1"/>
    </xf>
    <xf numFmtId="43" fontId="9" fillId="3" borderId="9" xfId="0" applyNumberFormat="1" applyFont="1" applyFill="1" applyBorder="1" applyAlignment="1">
      <alignment horizontal="center" vertical="center" wrapText="1"/>
    </xf>
    <xf numFmtId="43" fontId="9" fillId="3" borderId="10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43" fontId="3" fillId="2" borderId="9" xfId="0" applyNumberFormat="1" applyFont="1" applyFill="1" applyBorder="1" applyAlignment="1">
      <alignment horizontal="center" vertical="top" wrapText="1"/>
    </xf>
    <xf numFmtId="43" fontId="3" fillId="2" borderId="1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3" fontId="2" fillId="2" borderId="1" xfId="0" applyNumberFormat="1" applyFont="1" applyFill="1" applyBorder="1" applyAlignment="1">
      <alignment horizontal="center" vertical="top" wrapText="1"/>
    </xf>
    <xf numFmtId="43" fontId="2" fillId="2" borderId="9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2" fillId="2" borderId="9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2902CE"/>
      <color rgb="FF93E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-fin\Desktop\&#1060;&#1080;&#1085;&#1080;&#1082;&#1080;\&#1052;&#1059;&#1053;,&#1055;&#1056;&#1054;&#1043;&#1056;&#1040;&#1052;&#1052;&#1067;\&#1052;&#1091;&#1085;&#1080;&#1094;&#1080;&#1087;&#1072;&#1083;&#1100;&#1085;&#1099;&#1077;%20&#1087;&#1088;&#1086;&#1075;&#1088;&#1072;&#1084;&#1084;&#1099;%202022%20&#1075;&#1086;&#1076;&#1072;\&#1052;&#1055;%20&#1050;&#1072;&#1087;&#1080;&#1090;&#1072;&#1083;&#1100;&#1085;&#1086;&#1077;%20&#1089;&#1090;&#1088;&#1086;&#1080;&#1090;&#1077;&#1083;&#1100;&#1089;&#1090;&#1074;&#1086;\3&#1042;&#1090;&#1086;&#1088;&#1086;&#1077;%20&#1080;&#1079;&#1084;&#1077;&#1085;&#1077;&#1085;&#1080;&#1077;%20&#1087;&#1086;%20&#1056;&#1057;&#1044;-34-&#1047;&#1043;&#1054;\1&#1052;&#1077;&#1088;&#1086;&#1087;&#1088;&#1080;&#1103;&#1090;&#1080;&#1103;%20&#1087;&#1086;%20&#1084;&#1091;&#1085;&#1080;&#1094;&#1080;&#1087;&#1072;&#1083;&#1100;&#1085;&#1086;&#1081;%20&#1087;&#1088;&#1086;&#1075;&#1088;&#1072;&#1084;&#1084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 1"/>
      <sheetName val="Приложение 2"/>
    </sheetNames>
    <sheetDataSet>
      <sheetData sheetId="0">
        <row r="15">
          <cell r="G15">
            <v>1000</v>
          </cell>
        </row>
        <row r="19">
          <cell r="J19">
            <v>684.5</v>
          </cell>
        </row>
        <row r="23">
          <cell r="J23">
            <v>857.09959000000026</v>
          </cell>
        </row>
        <row r="24">
          <cell r="H24">
            <v>0</v>
          </cell>
          <cell r="J24">
            <v>2089.3000000000002</v>
          </cell>
        </row>
        <row r="25">
          <cell r="H25">
            <v>0</v>
          </cell>
          <cell r="J25">
            <v>0</v>
          </cell>
        </row>
        <row r="27">
          <cell r="G27">
            <v>1000</v>
          </cell>
        </row>
        <row r="28">
          <cell r="J28">
            <v>8486.2999999999993</v>
          </cell>
        </row>
        <row r="32">
          <cell r="J32">
            <v>24.72</v>
          </cell>
        </row>
        <row r="36">
          <cell r="J36">
            <v>131.96</v>
          </cell>
        </row>
        <row r="39">
          <cell r="H39">
            <v>0</v>
          </cell>
        </row>
        <row r="40">
          <cell r="H40">
            <v>0</v>
          </cell>
          <cell r="J40">
            <v>52.48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H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K43">
            <v>0</v>
          </cell>
        </row>
        <row r="44">
          <cell r="H44">
            <v>0</v>
          </cell>
          <cell r="J44">
            <v>38.04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52">
          <cell r="H52">
            <v>0</v>
          </cell>
        </row>
        <row r="53">
          <cell r="H53">
            <v>0</v>
          </cell>
          <cell r="J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G58">
            <v>0</v>
          </cell>
        </row>
        <row r="59">
          <cell r="I59">
            <v>0</v>
          </cell>
          <cell r="K59">
            <v>0</v>
          </cell>
        </row>
        <row r="60">
          <cell r="J60">
            <v>0</v>
          </cell>
        </row>
        <row r="61">
          <cell r="H61">
            <v>15724.6</v>
          </cell>
          <cell r="J61">
            <v>3348.1000000000004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G64">
            <v>0</v>
          </cell>
        </row>
        <row r="73">
          <cell r="G73">
            <v>0</v>
          </cell>
          <cell r="H73">
            <v>0</v>
          </cell>
        </row>
        <row r="74">
          <cell r="H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7">
          <cell r="J77">
            <v>0</v>
          </cell>
        </row>
        <row r="78">
          <cell r="H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9">
          <cell r="J89">
            <v>975.87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  <cell r="K101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  <cell r="K10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0AC8B8BC82DCDE8D6B297C22320C495E5D99582F7E16077780215628B0452B02F74334F2DF64B701N0h9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0"/>
  <sheetViews>
    <sheetView tabSelected="1" workbookViewId="0">
      <selection activeCell="C2" sqref="C2"/>
    </sheetView>
  </sheetViews>
  <sheetFormatPr defaultRowHeight="15" x14ac:dyDescent="0.25"/>
  <cols>
    <col min="1" max="1" width="10" style="48" customWidth="1"/>
    <col min="2" max="2" width="37.85546875" style="48" customWidth="1"/>
    <col min="3" max="3" width="50" style="48" customWidth="1"/>
    <col min="4" max="4" width="9.85546875" style="48" customWidth="1"/>
    <col min="5" max="6" width="16.42578125" style="48" customWidth="1"/>
    <col min="7" max="7" width="16.28515625" style="48" customWidth="1"/>
    <col min="8" max="8" width="16.5703125" style="48" customWidth="1"/>
    <col min="9" max="9" width="9.140625" style="48" customWidth="1"/>
    <col min="10" max="10" width="14" style="48" customWidth="1"/>
    <col min="11" max="12" width="21" style="48" hidden="1" customWidth="1"/>
    <col min="13" max="13" width="0.28515625" style="48" customWidth="1"/>
    <col min="14" max="14" width="14.5703125" style="48" bestFit="1" customWidth="1"/>
    <col min="15" max="15" width="13.42578125" style="48" customWidth="1"/>
    <col min="16" max="16" width="13.140625" style="48" bestFit="1" customWidth="1"/>
    <col min="17" max="17" width="9.140625" style="48"/>
    <col min="18" max="18" width="13.140625" style="48" bestFit="1" customWidth="1"/>
    <col min="19" max="16384" width="9.140625" style="48"/>
  </cols>
  <sheetData>
    <row r="1" spans="1:13" ht="20.25" x14ac:dyDescent="0.25">
      <c r="A1" s="52"/>
      <c r="B1" s="52"/>
      <c r="C1" s="52"/>
      <c r="D1" s="52"/>
      <c r="E1" s="52"/>
      <c r="F1" s="52"/>
      <c r="G1" s="52"/>
      <c r="H1" s="112" t="s">
        <v>144</v>
      </c>
      <c r="J1" s="53"/>
      <c r="K1" s="54" t="s">
        <v>0</v>
      </c>
      <c r="L1" s="52"/>
      <c r="M1" s="52"/>
    </row>
    <row r="2" spans="1:13" ht="20.25" x14ac:dyDescent="0.25">
      <c r="A2" s="52"/>
      <c r="B2" s="52"/>
      <c r="C2" s="52"/>
      <c r="D2" s="52"/>
      <c r="E2" s="52"/>
      <c r="F2" s="52"/>
      <c r="G2" s="52"/>
      <c r="H2" s="112" t="s">
        <v>145</v>
      </c>
      <c r="J2" s="52"/>
      <c r="K2" s="54"/>
      <c r="L2" s="52"/>
      <c r="M2" s="52"/>
    </row>
    <row r="3" spans="1:13" ht="16.5" customHeight="1" x14ac:dyDescent="0.25">
      <c r="A3" s="52"/>
      <c r="B3" s="52"/>
      <c r="C3" s="52"/>
      <c r="D3" s="52"/>
      <c r="E3" s="52"/>
      <c r="F3" s="52"/>
      <c r="G3" s="52"/>
      <c r="H3" s="112" t="s">
        <v>146</v>
      </c>
      <c r="J3" s="55"/>
      <c r="K3" s="141" t="s">
        <v>1</v>
      </c>
      <c r="L3" s="141"/>
      <c r="M3" s="52"/>
    </row>
    <row r="4" spans="1:13" ht="16.5" customHeight="1" x14ac:dyDescent="0.25">
      <c r="A4" s="52"/>
      <c r="B4" s="52"/>
      <c r="C4" s="52"/>
      <c r="D4" s="52"/>
      <c r="E4" s="52"/>
      <c r="F4" s="52"/>
      <c r="G4" s="52"/>
      <c r="H4" s="112" t="s">
        <v>147</v>
      </c>
      <c r="J4" s="55"/>
      <c r="K4" s="56"/>
      <c r="L4" s="56"/>
      <c r="M4" s="52"/>
    </row>
    <row r="5" spans="1:13" ht="22.5" customHeight="1" x14ac:dyDescent="0.25">
      <c r="A5" s="52"/>
      <c r="B5" s="52"/>
      <c r="C5" s="52"/>
      <c r="D5" s="52"/>
      <c r="E5" s="52"/>
      <c r="F5" s="52"/>
      <c r="G5" s="57"/>
      <c r="H5" s="112" t="s">
        <v>150</v>
      </c>
      <c r="J5" s="57"/>
      <c r="K5" s="141" t="s">
        <v>40</v>
      </c>
      <c r="L5" s="141"/>
      <c r="M5" s="52"/>
    </row>
    <row r="6" spans="1:13" ht="16.5" x14ac:dyDescent="0.25">
      <c r="A6" s="52"/>
      <c r="B6" s="52"/>
      <c r="C6" s="52"/>
      <c r="D6" s="52"/>
      <c r="E6" s="52"/>
      <c r="F6" s="52"/>
      <c r="G6" s="52"/>
      <c r="H6" s="52"/>
      <c r="I6" s="56"/>
      <c r="J6" s="56"/>
      <c r="K6" s="56"/>
      <c r="L6" s="56"/>
      <c r="M6" s="52"/>
    </row>
    <row r="7" spans="1:13" ht="18.75" x14ac:dyDescent="0.3">
      <c r="A7" s="142" t="s">
        <v>76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ht="18.75" x14ac:dyDescent="0.3">
      <c r="A8" s="142" t="s">
        <v>75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18.75" x14ac:dyDescent="0.3">
      <c r="A9" s="143" t="s">
        <v>53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</row>
    <row r="10" spans="1:13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38.25" customHeight="1" x14ac:dyDescent="0.25">
      <c r="A11" s="123" t="s">
        <v>2</v>
      </c>
      <c r="B11" s="123" t="s">
        <v>3</v>
      </c>
      <c r="C11" s="123"/>
      <c r="D11" s="144" t="s">
        <v>18</v>
      </c>
      <c r="E11" s="145" t="s">
        <v>13</v>
      </c>
      <c r="F11" s="145"/>
      <c r="G11" s="146" t="s">
        <v>42</v>
      </c>
      <c r="H11" s="146"/>
      <c r="I11" s="146"/>
      <c r="J11" s="146"/>
      <c r="K11" s="147" t="s">
        <v>4</v>
      </c>
      <c r="L11" s="148" t="s">
        <v>5</v>
      </c>
      <c r="M11" s="149" t="s">
        <v>6</v>
      </c>
    </row>
    <row r="12" spans="1:13" ht="61.5" customHeight="1" x14ac:dyDescent="0.25">
      <c r="A12" s="123"/>
      <c r="B12" s="123"/>
      <c r="C12" s="123"/>
      <c r="D12" s="144"/>
      <c r="E12" s="58" t="s">
        <v>15</v>
      </c>
      <c r="F12" s="58" t="s">
        <v>16</v>
      </c>
      <c r="G12" s="58" t="s">
        <v>7</v>
      </c>
      <c r="H12" s="59" t="s">
        <v>8</v>
      </c>
      <c r="I12" s="147" t="s">
        <v>17</v>
      </c>
      <c r="J12" s="147"/>
      <c r="K12" s="147"/>
      <c r="L12" s="148"/>
      <c r="M12" s="150"/>
    </row>
    <row r="13" spans="1:13" ht="14.25" customHeight="1" x14ac:dyDescent="0.25">
      <c r="A13" s="60">
        <v>1</v>
      </c>
      <c r="B13" s="134">
        <v>2</v>
      </c>
      <c r="C13" s="134"/>
      <c r="D13" s="60">
        <v>3</v>
      </c>
      <c r="E13" s="60">
        <v>4</v>
      </c>
      <c r="F13" s="60">
        <v>5</v>
      </c>
      <c r="G13" s="60">
        <v>6</v>
      </c>
      <c r="H13" s="61">
        <v>7</v>
      </c>
      <c r="I13" s="134">
        <v>8</v>
      </c>
      <c r="J13" s="134"/>
      <c r="K13" s="60">
        <v>9</v>
      </c>
      <c r="L13" s="99">
        <v>10</v>
      </c>
      <c r="M13" s="60">
        <v>11</v>
      </c>
    </row>
    <row r="14" spans="1:13" ht="17.25" customHeight="1" x14ac:dyDescent="0.25">
      <c r="A14" s="123" t="s">
        <v>55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07"/>
      <c r="L14" s="62"/>
      <c r="M14" s="63"/>
    </row>
    <row r="15" spans="1:13" ht="15.75" customHeight="1" x14ac:dyDescent="0.25">
      <c r="A15" s="123" t="s">
        <v>43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87"/>
      <c r="L15" s="64"/>
      <c r="M15" s="65"/>
    </row>
    <row r="16" spans="1:13" ht="18.75" customHeight="1" x14ac:dyDescent="0.25">
      <c r="A16" s="123" t="s">
        <v>36</v>
      </c>
      <c r="B16" s="123"/>
      <c r="C16" s="123"/>
      <c r="D16" s="123"/>
      <c r="E16" s="123"/>
      <c r="F16" s="123"/>
      <c r="G16" s="123"/>
      <c r="H16" s="123"/>
      <c r="I16" s="123"/>
      <c r="J16" s="123"/>
      <c r="K16" s="87"/>
      <c r="L16" s="64"/>
      <c r="M16" s="65"/>
    </row>
    <row r="17" spans="1:17" ht="15" customHeight="1" x14ac:dyDescent="0.25">
      <c r="A17" s="121" t="s">
        <v>9</v>
      </c>
      <c r="B17" s="119" t="s">
        <v>127</v>
      </c>
      <c r="C17" s="119"/>
      <c r="D17" s="66">
        <v>2021</v>
      </c>
      <c r="E17" s="123" t="s">
        <v>57</v>
      </c>
      <c r="F17" s="61">
        <v>1</v>
      </c>
      <c r="G17" s="67">
        <f>SUM(H17:J17)</f>
        <v>1000</v>
      </c>
      <c r="H17" s="67">
        <v>0</v>
      </c>
      <c r="I17" s="108"/>
      <c r="J17" s="108">
        <v>1000</v>
      </c>
      <c r="K17" s="123">
        <v>112</v>
      </c>
      <c r="L17" s="125" t="s">
        <v>41</v>
      </c>
      <c r="M17" s="114">
        <v>228</v>
      </c>
      <c r="O17" s="14">
        <f>(2089.25202+0.13886)+3293.248+863.30089+618.73023+38.02+52.44+156.7</f>
        <v>7111.8300000000008</v>
      </c>
      <c r="P17" s="14">
        <f>7111.83-7111.69114</f>
        <v>0.13886000000002241</v>
      </c>
      <c r="Q17" s="14"/>
    </row>
    <row r="18" spans="1:17" x14ac:dyDescent="0.25">
      <c r="A18" s="121"/>
      <c r="B18" s="119"/>
      <c r="C18" s="119"/>
      <c r="D18" s="66">
        <v>2022</v>
      </c>
      <c r="E18" s="123"/>
      <c r="F18" s="61">
        <v>0</v>
      </c>
      <c r="G18" s="67">
        <f t="shared" ref="G18:G76" si="0">SUM(H18:J18)</f>
        <v>25</v>
      </c>
      <c r="H18" s="67">
        <v>0</v>
      </c>
      <c r="I18" s="108"/>
      <c r="J18" s="108">
        <v>25</v>
      </c>
      <c r="K18" s="123"/>
      <c r="L18" s="125"/>
      <c r="M18" s="115"/>
      <c r="O18" s="14"/>
      <c r="P18" s="14"/>
      <c r="Q18" s="14"/>
    </row>
    <row r="19" spans="1:17" x14ac:dyDescent="0.25">
      <c r="A19" s="121"/>
      <c r="B19" s="119"/>
      <c r="C19" s="119"/>
      <c r="D19" s="66">
        <v>2023</v>
      </c>
      <c r="E19" s="123"/>
      <c r="F19" s="61">
        <v>1</v>
      </c>
      <c r="G19" s="67">
        <f t="shared" si="0"/>
        <v>2048.8000000000002</v>
      </c>
      <c r="H19" s="67">
        <v>0</v>
      </c>
      <c r="I19" s="108"/>
      <c r="J19" s="108">
        <v>2048.8000000000002</v>
      </c>
      <c r="K19" s="123"/>
      <c r="L19" s="125"/>
      <c r="M19" s="115"/>
      <c r="O19" s="14"/>
      <c r="P19" s="14"/>
      <c r="Q19" s="14"/>
    </row>
    <row r="20" spans="1:17" x14ac:dyDescent="0.25">
      <c r="A20" s="121"/>
      <c r="B20" s="119"/>
      <c r="C20" s="119"/>
      <c r="D20" s="66">
        <v>2024</v>
      </c>
      <c r="E20" s="123"/>
      <c r="F20" s="61">
        <v>0</v>
      </c>
      <c r="G20" s="67">
        <f>SUM(H20:J20)</f>
        <v>0</v>
      </c>
      <c r="H20" s="67">
        <v>0</v>
      </c>
      <c r="I20" s="108"/>
      <c r="J20" s="108">
        <v>0</v>
      </c>
      <c r="K20" s="123"/>
      <c r="L20" s="125"/>
      <c r="M20" s="115"/>
      <c r="O20" s="14"/>
      <c r="P20" s="14"/>
      <c r="Q20" s="14"/>
    </row>
    <row r="21" spans="1:17" x14ac:dyDescent="0.25">
      <c r="A21" s="121"/>
      <c r="B21" s="119"/>
      <c r="C21" s="119"/>
      <c r="D21" s="66">
        <v>2025</v>
      </c>
      <c r="E21" s="123"/>
      <c r="F21" s="61">
        <v>0</v>
      </c>
      <c r="G21" s="67">
        <f>SUM(H21:J21)</f>
        <v>0</v>
      </c>
      <c r="H21" s="67">
        <v>0</v>
      </c>
      <c r="I21" s="108"/>
      <c r="J21" s="108">
        <v>0</v>
      </c>
      <c r="K21" s="123"/>
      <c r="L21" s="125"/>
      <c r="M21" s="115"/>
      <c r="O21" s="14"/>
      <c r="P21" s="14"/>
      <c r="Q21" s="14"/>
    </row>
    <row r="22" spans="1:17" ht="15" customHeight="1" x14ac:dyDescent="0.25">
      <c r="A22" s="123" t="s">
        <v>10</v>
      </c>
      <c r="B22" s="119" t="s">
        <v>128</v>
      </c>
      <c r="C22" s="119"/>
      <c r="D22" s="66">
        <v>2021</v>
      </c>
      <c r="E22" s="123" t="s">
        <v>57</v>
      </c>
      <c r="F22" s="61">
        <v>1</v>
      </c>
      <c r="G22" s="67">
        <f t="shared" si="0"/>
        <v>684.5</v>
      </c>
      <c r="H22" s="67">
        <v>0</v>
      </c>
      <c r="I22" s="108"/>
      <c r="J22" s="108">
        <f>1500-1315.5+500</f>
        <v>684.5</v>
      </c>
      <c r="K22" s="123"/>
      <c r="L22" s="125"/>
      <c r="M22" s="115"/>
      <c r="O22" s="14"/>
      <c r="P22" s="14"/>
      <c r="Q22" s="14"/>
    </row>
    <row r="23" spans="1:17" x14ac:dyDescent="0.25">
      <c r="A23" s="123"/>
      <c r="B23" s="119"/>
      <c r="C23" s="119"/>
      <c r="D23" s="66">
        <v>2022</v>
      </c>
      <c r="E23" s="123"/>
      <c r="F23" s="61">
        <v>0</v>
      </c>
      <c r="G23" s="67">
        <f t="shared" si="0"/>
        <v>0</v>
      </c>
      <c r="H23" s="67">
        <v>0</v>
      </c>
      <c r="I23" s="108"/>
      <c r="J23" s="108">
        <v>0</v>
      </c>
      <c r="K23" s="123"/>
      <c r="L23" s="125"/>
      <c r="M23" s="115"/>
      <c r="O23" s="49">
        <f>J38+J43+J48+J53</f>
        <v>247.2</v>
      </c>
      <c r="P23" s="14"/>
      <c r="Q23" s="14"/>
    </row>
    <row r="24" spans="1:17" x14ac:dyDescent="0.25">
      <c r="A24" s="123"/>
      <c r="B24" s="119"/>
      <c r="C24" s="119"/>
      <c r="D24" s="66">
        <v>2023</v>
      </c>
      <c r="E24" s="123"/>
      <c r="F24" s="61">
        <v>1</v>
      </c>
      <c r="G24" s="67">
        <f t="shared" si="0"/>
        <v>1867.4</v>
      </c>
      <c r="H24" s="67">
        <v>0</v>
      </c>
      <c r="I24" s="108"/>
      <c r="J24" s="108">
        <v>1867.4</v>
      </c>
      <c r="K24" s="123"/>
      <c r="L24" s="125"/>
      <c r="M24" s="115"/>
      <c r="O24" s="14"/>
      <c r="P24" s="14"/>
      <c r="Q24" s="14"/>
    </row>
    <row r="25" spans="1:17" ht="15.75" customHeight="1" x14ac:dyDescent="0.25">
      <c r="A25" s="123"/>
      <c r="B25" s="119"/>
      <c r="C25" s="119"/>
      <c r="D25" s="66">
        <v>2024</v>
      </c>
      <c r="E25" s="123"/>
      <c r="F25" s="61">
        <v>0</v>
      </c>
      <c r="G25" s="67"/>
      <c r="H25" s="67"/>
      <c r="I25" s="108"/>
      <c r="J25" s="108"/>
      <c r="K25" s="123"/>
      <c r="L25" s="125"/>
      <c r="M25" s="115"/>
      <c r="O25" s="14"/>
      <c r="P25" s="14"/>
      <c r="Q25" s="14"/>
    </row>
    <row r="26" spans="1:17" x14ac:dyDescent="0.25">
      <c r="A26" s="123"/>
      <c r="B26" s="119"/>
      <c r="C26" s="119"/>
      <c r="D26" s="66">
        <v>2025</v>
      </c>
      <c r="E26" s="123"/>
      <c r="F26" s="61">
        <v>0</v>
      </c>
      <c r="G26" s="67">
        <f>SUM(H26:J26)</f>
        <v>0</v>
      </c>
      <c r="H26" s="67">
        <v>0</v>
      </c>
      <c r="I26" s="108"/>
      <c r="J26" s="108">
        <v>0</v>
      </c>
      <c r="K26" s="123"/>
      <c r="L26" s="125"/>
      <c r="M26" s="115"/>
      <c r="O26" s="14"/>
      <c r="P26" s="14"/>
      <c r="Q26" s="14"/>
    </row>
    <row r="27" spans="1:17" ht="15" customHeight="1" x14ac:dyDescent="0.25">
      <c r="A27" s="123" t="s">
        <v>11</v>
      </c>
      <c r="B27" s="119" t="s">
        <v>54</v>
      </c>
      <c r="C27" s="119"/>
      <c r="D27" s="66">
        <v>2021</v>
      </c>
      <c r="E27" s="123" t="s">
        <v>57</v>
      </c>
      <c r="F27" s="61">
        <v>1</v>
      </c>
      <c r="G27" s="67">
        <f t="shared" ref="G27:G54" si="1">SUM(H27:J27)</f>
        <v>857.09959000000026</v>
      </c>
      <c r="H27" s="67">
        <v>0</v>
      </c>
      <c r="I27" s="108"/>
      <c r="J27" s="108">
        <f>4669.8-1040.584-1688.12641+0.11-1084.1</f>
        <v>857.09959000000026</v>
      </c>
      <c r="K27" s="123"/>
      <c r="L27" s="125"/>
      <c r="M27" s="115"/>
      <c r="N27" s="48">
        <v>5669.8</v>
      </c>
      <c r="O27" s="14"/>
      <c r="P27" s="49">
        <f>J28+J23+J18+J38+J48+O79+J53</f>
        <v>5522.7879999999996</v>
      </c>
      <c r="Q27" s="14"/>
    </row>
    <row r="28" spans="1:17" x14ac:dyDescent="0.25">
      <c r="A28" s="123"/>
      <c r="B28" s="119"/>
      <c r="C28" s="119"/>
      <c r="D28" s="66">
        <v>2022</v>
      </c>
      <c r="E28" s="123"/>
      <c r="F28" s="61">
        <v>1</v>
      </c>
      <c r="G28" s="67">
        <f t="shared" si="1"/>
        <v>2089.3000000000002</v>
      </c>
      <c r="H28" s="67">
        <v>0</v>
      </c>
      <c r="I28" s="108"/>
      <c r="J28" s="108">
        <f>2089.3</f>
        <v>2089.3000000000002</v>
      </c>
      <c r="K28" s="123"/>
      <c r="L28" s="125"/>
      <c r="M28" s="115"/>
      <c r="O28" s="14"/>
      <c r="P28" s="14"/>
      <c r="Q28" s="14"/>
    </row>
    <row r="29" spans="1:17" x14ac:dyDescent="0.25">
      <c r="A29" s="123"/>
      <c r="B29" s="119"/>
      <c r="C29" s="119"/>
      <c r="D29" s="66">
        <v>2023</v>
      </c>
      <c r="E29" s="123"/>
      <c r="F29" s="61">
        <v>0</v>
      </c>
      <c r="G29" s="67">
        <f t="shared" si="1"/>
        <v>0</v>
      </c>
      <c r="H29" s="67">
        <v>0</v>
      </c>
      <c r="I29" s="108"/>
      <c r="J29" s="108">
        <v>0</v>
      </c>
      <c r="K29" s="123"/>
      <c r="L29" s="125"/>
      <c r="M29" s="115"/>
      <c r="O29" s="14"/>
      <c r="P29" s="49">
        <f>O17-P27</f>
        <v>1589.0420000000013</v>
      </c>
      <c r="Q29" s="14"/>
    </row>
    <row r="30" spans="1:17" ht="16.5" customHeight="1" x14ac:dyDescent="0.25">
      <c r="A30" s="123"/>
      <c r="B30" s="119"/>
      <c r="C30" s="119"/>
      <c r="D30" s="66">
        <v>2024</v>
      </c>
      <c r="E30" s="123"/>
      <c r="F30" s="61">
        <v>0</v>
      </c>
      <c r="G30" s="67">
        <f>SUM(H30:J30)</f>
        <v>0</v>
      </c>
      <c r="H30" s="67">
        <v>0</v>
      </c>
      <c r="I30" s="108"/>
      <c r="J30" s="108">
        <v>0</v>
      </c>
      <c r="K30" s="123"/>
      <c r="L30" s="125"/>
      <c r="M30" s="115"/>
      <c r="O30" s="14"/>
      <c r="P30" s="14"/>
      <c r="Q30" s="14"/>
    </row>
    <row r="31" spans="1:17" x14ac:dyDescent="0.25">
      <c r="A31" s="123"/>
      <c r="B31" s="119"/>
      <c r="C31" s="119"/>
      <c r="D31" s="66">
        <v>2025</v>
      </c>
      <c r="E31" s="123"/>
      <c r="F31" s="61">
        <v>0</v>
      </c>
      <c r="G31" s="67">
        <f>SUM(H31:J31)</f>
        <v>0</v>
      </c>
      <c r="H31" s="67">
        <v>0</v>
      </c>
      <c r="I31" s="108"/>
      <c r="J31" s="108">
        <v>0</v>
      </c>
      <c r="K31" s="123"/>
      <c r="L31" s="125"/>
      <c r="M31" s="115"/>
      <c r="O31" s="14"/>
      <c r="P31" s="14"/>
      <c r="Q31" s="14"/>
    </row>
    <row r="32" spans="1:17" ht="15" customHeight="1" x14ac:dyDescent="0.25">
      <c r="A32" s="121" t="s">
        <v>77</v>
      </c>
      <c r="B32" s="119" t="s">
        <v>97</v>
      </c>
      <c r="C32" s="119"/>
      <c r="D32" s="66">
        <v>2021</v>
      </c>
      <c r="E32" s="123" t="s">
        <v>57</v>
      </c>
      <c r="F32" s="61">
        <v>1</v>
      </c>
      <c r="G32" s="67">
        <f t="shared" ref="G32:G34" si="2">SUM(H32:J32)</f>
        <v>1000</v>
      </c>
      <c r="H32" s="67">
        <v>0</v>
      </c>
      <c r="I32" s="108"/>
      <c r="J32" s="108">
        <v>1000</v>
      </c>
      <c r="K32" s="123"/>
      <c r="L32" s="125"/>
      <c r="M32" s="115"/>
      <c r="O32" s="14"/>
      <c r="P32" s="14"/>
      <c r="Q32" s="14"/>
    </row>
    <row r="33" spans="1:17" x14ac:dyDescent="0.25">
      <c r="A33" s="121"/>
      <c r="B33" s="119"/>
      <c r="C33" s="119"/>
      <c r="D33" s="66">
        <v>2022</v>
      </c>
      <c r="E33" s="123"/>
      <c r="F33" s="61">
        <v>1</v>
      </c>
      <c r="G33" s="67">
        <f t="shared" si="2"/>
        <v>8486.2999999999993</v>
      </c>
      <c r="H33" s="67">
        <v>0</v>
      </c>
      <c r="I33" s="108"/>
      <c r="J33" s="108">
        <v>8486.2999999999993</v>
      </c>
      <c r="K33" s="123"/>
      <c r="L33" s="125"/>
      <c r="M33" s="115"/>
      <c r="O33" s="14"/>
      <c r="P33" s="14"/>
      <c r="Q33" s="14"/>
    </row>
    <row r="34" spans="1:17" x14ac:dyDescent="0.25">
      <c r="A34" s="121"/>
      <c r="B34" s="119"/>
      <c r="C34" s="119"/>
      <c r="D34" s="66">
        <v>2023</v>
      </c>
      <c r="E34" s="123"/>
      <c r="F34" s="61">
        <v>1</v>
      </c>
      <c r="G34" s="67">
        <f t="shared" si="2"/>
        <v>2229.5</v>
      </c>
      <c r="H34" s="67">
        <v>0</v>
      </c>
      <c r="I34" s="108"/>
      <c r="J34" s="108">
        <f>2212.8+16.7</f>
        <v>2229.5</v>
      </c>
      <c r="K34" s="123"/>
      <c r="L34" s="125"/>
      <c r="M34" s="115"/>
      <c r="N34" s="15"/>
      <c r="O34" s="14"/>
      <c r="P34" s="14"/>
      <c r="Q34" s="14"/>
    </row>
    <row r="35" spans="1:17" x14ac:dyDescent="0.25">
      <c r="A35" s="121"/>
      <c r="B35" s="119"/>
      <c r="C35" s="119"/>
      <c r="D35" s="66">
        <v>2024</v>
      </c>
      <c r="E35" s="123"/>
      <c r="F35" s="61">
        <v>0</v>
      </c>
      <c r="G35" s="67">
        <f>SUM(H35:J35)</f>
        <v>0</v>
      </c>
      <c r="H35" s="67">
        <v>0</v>
      </c>
      <c r="I35" s="108"/>
      <c r="J35" s="108">
        <v>0</v>
      </c>
      <c r="K35" s="123"/>
      <c r="L35" s="125"/>
      <c r="M35" s="115"/>
      <c r="O35" s="14"/>
      <c r="P35" s="14"/>
      <c r="Q35" s="14"/>
    </row>
    <row r="36" spans="1:17" x14ac:dyDescent="0.25">
      <c r="A36" s="121"/>
      <c r="B36" s="119"/>
      <c r="C36" s="119"/>
      <c r="D36" s="66">
        <v>2025</v>
      </c>
      <c r="E36" s="123"/>
      <c r="F36" s="61">
        <v>0</v>
      </c>
      <c r="G36" s="67">
        <f>SUM(H36:J36)</f>
        <v>0</v>
      </c>
      <c r="H36" s="67">
        <v>0</v>
      </c>
      <c r="I36" s="108"/>
      <c r="J36" s="108">
        <v>0</v>
      </c>
      <c r="K36" s="123"/>
      <c r="L36" s="125"/>
      <c r="M36" s="115"/>
      <c r="O36" s="14"/>
      <c r="P36" s="14"/>
      <c r="Q36" s="14"/>
    </row>
    <row r="37" spans="1:17" ht="15" customHeight="1" x14ac:dyDescent="0.25">
      <c r="A37" s="121" t="s">
        <v>59</v>
      </c>
      <c r="B37" s="119" t="s">
        <v>86</v>
      </c>
      <c r="C37" s="119"/>
      <c r="D37" s="66">
        <v>2021</v>
      </c>
      <c r="E37" s="123" t="s">
        <v>57</v>
      </c>
      <c r="F37" s="61">
        <v>0</v>
      </c>
      <c r="G37" s="67">
        <f t="shared" ref="G37:G39" si="3">SUM(H37:J37)</f>
        <v>0</v>
      </c>
      <c r="H37" s="67">
        <v>0</v>
      </c>
      <c r="I37" s="108"/>
      <c r="J37" s="108"/>
      <c r="K37" s="123"/>
      <c r="L37" s="125"/>
      <c r="M37" s="115"/>
      <c r="O37" s="14"/>
      <c r="P37" s="14"/>
      <c r="Q37" s="14"/>
    </row>
    <row r="38" spans="1:17" x14ac:dyDescent="0.25">
      <c r="A38" s="121"/>
      <c r="B38" s="119"/>
      <c r="C38" s="119"/>
      <c r="D38" s="66">
        <v>2022</v>
      </c>
      <c r="E38" s="123"/>
      <c r="F38" s="61">
        <v>1</v>
      </c>
      <c r="G38" s="67">
        <f t="shared" si="3"/>
        <v>24.72</v>
      </c>
      <c r="H38" s="67">
        <v>0</v>
      </c>
      <c r="I38" s="108"/>
      <c r="J38" s="108">
        <f>24.72</f>
        <v>24.72</v>
      </c>
      <c r="K38" s="123"/>
      <c r="L38" s="125"/>
      <c r="M38" s="115"/>
      <c r="N38" s="48" t="s">
        <v>96</v>
      </c>
      <c r="O38" s="49">
        <f>J38+J43</f>
        <v>156.68</v>
      </c>
      <c r="P38" s="14" t="s">
        <v>90</v>
      </c>
      <c r="Q38" s="14"/>
    </row>
    <row r="39" spans="1:17" x14ac:dyDescent="0.25">
      <c r="A39" s="121"/>
      <c r="B39" s="119"/>
      <c r="C39" s="119"/>
      <c r="D39" s="66">
        <v>2023</v>
      </c>
      <c r="E39" s="123"/>
      <c r="F39" s="61">
        <v>0</v>
      </c>
      <c r="G39" s="67">
        <f t="shared" si="3"/>
        <v>0</v>
      </c>
      <c r="H39" s="67">
        <v>0</v>
      </c>
      <c r="I39" s="108"/>
      <c r="J39" s="108">
        <v>0</v>
      </c>
      <c r="K39" s="123"/>
      <c r="L39" s="125"/>
      <c r="M39" s="115"/>
      <c r="O39" s="14"/>
      <c r="P39" s="14"/>
      <c r="Q39" s="14"/>
    </row>
    <row r="40" spans="1:17" x14ac:dyDescent="0.25">
      <c r="A40" s="121"/>
      <c r="B40" s="119"/>
      <c r="C40" s="119"/>
      <c r="D40" s="66">
        <v>2024</v>
      </c>
      <c r="E40" s="123"/>
      <c r="F40" s="61">
        <v>0</v>
      </c>
      <c r="G40" s="67">
        <f>SUM(H40:J40)</f>
        <v>0</v>
      </c>
      <c r="H40" s="67">
        <v>0</v>
      </c>
      <c r="I40" s="108"/>
      <c r="J40" s="108">
        <v>0</v>
      </c>
      <c r="K40" s="123"/>
      <c r="L40" s="125"/>
      <c r="M40" s="115"/>
      <c r="O40" s="14"/>
      <c r="P40" s="14"/>
      <c r="Q40" s="14"/>
    </row>
    <row r="41" spans="1:17" x14ac:dyDescent="0.25">
      <c r="A41" s="121"/>
      <c r="B41" s="119"/>
      <c r="C41" s="119"/>
      <c r="D41" s="66">
        <v>2025</v>
      </c>
      <c r="E41" s="123"/>
      <c r="F41" s="61">
        <v>0</v>
      </c>
      <c r="G41" s="67">
        <f>SUM(H41:J41)</f>
        <v>0</v>
      </c>
      <c r="H41" s="67">
        <v>0</v>
      </c>
      <c r="I41" s="108"/>
      <c r="J41" s="108">
        <v>0</v>
      </c>
      <c r="K41" s="123"/>
      <c r="L41" s="125"/>
      <c r="M41" s="115"/>
      <c r="O41" s="14"/>
      <c r="P41" s="14"/>
      <c r="Q41" s="14"/>
    </row>
    <row r="42" spans="1:17" ht="15" customHeight="1" x14ac:dyDescent="0.25">
      <c r="A42" s="121" t="s">
        <v>78</v>
      </c>
      <c r="B42" s="119" t="s">
        <v>87</v>
      </c>
      <c r="C42" s="119"/>
      <c r="D42" s="66">
        <v>2021</v>
      </c>
      <c r="E42" s="123" t="s">
        <v>57</v>
      </c>
      <c r="F42" s="61">
        <v>0</v>
      </c>
      <c r="G42" s="67">
        <f t="shared" ref="G42:G44" si="4">SUM(H42:J42)</f>
        <v>0</v>
      </c>
      <c r="H42" s="67">
        <v>0</v>
      </c>
      <c r="I42" s="108"/>
      <c r="J42" s="108"/>
      <c r="K42" s="123"/>
      <c r="L42" s="125"/>
      <c r="M42" s="115"/>
      <c r="N42" s="8"/>
      <c r="O42" s="14"/>
      <c r="P42" s="14"/>
      <c r="Q42" s="14"/>
    </row>
    <row r="43" spans="1:17" x14ac:dyDescent="0.25">
      <c r="A43" s="121"/>
      <c r="B43" s="119"/>
      <c r="C43" s="119"/>
      <c r="D43" s="66">
        <v>2022</v>
      </c>
      <c r="E43" s="123"/>
      <c r="F43" s="61">
        <v>1</v>
      </c>
      <c r="G43" s="67">
        <f t="shared" si="4"/>
        <v>131.96</v>
      </c>
      <c r="H43" s="67">
        <v>0</v>
      </c>
      <c r="I43" s="108"/>
      <c r="J43" s="108">
        <v>131.96</v>
      </c>
      <c r="K43" s="123"/>
      <c r="L43" s="125"/>
      <c r="M43" s="115"/>
      <c r="O43" s="14"/>
      <c r="P43" s="14"/>
      <c r="Q43" s="14"/>
    </row>
    <row r="44" spans="1:17" x14ac:dyDescent="0.25">
      <c r="A44" s="121"/>
      <c r="B44" s="119"/>
      <c r="C44" s="119"/>
      <c r="D44" s="66">
        <v>2023</v>
      </c>
      <c r="E44" s="123"/>
      <c r="F44" s="61">
        <v>0</v>
      </c>
      <c r="G44" s="67">
        <f t="shared" si="4"/>
        <v>0</v>
      </c>
      <c r="H44" s="67">
        <v>0</v>
      </c>
      <c r="I44" s="108"/>
      <c r="J44" s="108">
        <v>0</v>
      </c>
      <c r="K44" s="123"/>
      <c r="L44" s="125"/>
      <c r="M44" s="115"/>
      <c r="O44" s="14"/>
      <c r="P44" s="14"/>
      <c r="Q44" s="14"/>
    </row>
    <row r="45" spans="1:17" x14ac:dyDescent="0.25">
      <c r="A45" s="121"/>
      <c r="B45" s="119"/>
      <c r="C45" s="119"/>
      <c r="D45" s="66">
        <v>2024</v>
      </c>
      <c r="E45" s="123"/>
      <c r="F45" s="61">
        <v>0</v>
      </c>
      <c r="G45" s="67">
        <f>SUM(H45:J45)</f>
        <v>0</v>
      </c>
      <c r="H45" s="67">
        <v>0</v>
      </c>
      <c r="I45" s="108"/>
      <c r="J45" s="108">
        <v>0</v>
      </c>
      <c r="K45" s="123"/>
      <c r="L45" s="125"/>
      <c r="M45" s="115"/>
      <c r="O45" s="14"/>
      <c r="P45" s="14"/>
      <c r="Q45" s="14"/>
    </row>
    <row r="46" spans="1:17" x14ac:dyDescent="0.25">
      <c r="A46" s="121"/>
      <c r="B46" s="119"/>
      <c r="C46" s="119"/>
      <c r="D46" s="66">
        <v>2025</v>
      </c>
      <c r="E46" s="123"/>
      <c r="F46" s="61">
        <v>0</v>
      </c>
      <c r="G46" s="67">
        <f>SUM(H46:J46)</f>
        <v>0</v>
      </c>
      <c r="H46" s="67">
        <v>0</v>
      </c>
      <c r="I46" s="108"/>
      <c r="J46" s="108">
        <v>0</v>
      </c>
      <c r="K46" s="123"/>
      <c r="L46" s="125"/>
      <c r="M46" s="115"/>
      <c r="O46" s="14"/>
      <c r="P46" s="14"/>
      <c r="Q46" s="14"/>
    </row>
    <row r="47" spans="1:17" ht="15" customHeight="1" x14ac:dyDescent="0.25">
      <c r="A47" s="121" t="s">
        <v>79</v>
      </c>
      <c r="B47" s="119" t="s">
        <v>80</v>
      </c>
      <c r="C47" s="119"/>
      <c r="D47" s="66">
        <v>2021</v>
      </c>
      <c r="E47" s="123" t="s">
        <v>57</v>
      </c>
      <c r="F47" s="61">
        <v>0</v>
      </c>
      <c r="G47" s="67">
        <f t="shared" ref="G47:G49" si="5">SUM(H47:J47)</f>
        <v>0</v>
      </c>
      <c r="H47" s="67">
        <v>0</v>
      </c>
      <c r="I47" s="108"/>
      <c r="J47" s="108"/>
      <c r="K47" s="123"/>
      <c r="L47" s="125"/>
      <c r="M47" s="115"/>
      <c r="O47" s="14"/>
      <c r="P47" s="14"/>
      <c r="Q47" s="14"/>
    </row>
    <row r="48" spans="1:17" x14ac:dyDescent="0.25">
      <c r="A48" s="121"/>
      <c r="B48" s="119"/>
      <c r="C48" s="119"/>
      <c r="D48" s="66">
        <v>2022</v>
      </c>
      <c r="E48" s="123"/>
      <c r="F48" s="61">
        <v>1</v>
      </c>
      <c r="G48" s="67">
        <f t="shared" si="5"/>
        <v>52.48</v>
      </c>
      <c r="H48" s="67">
        <v>0</v>
      </c>
      <c r="I48" s="108"/>
      <c r="J48" s="108">
        <v>52.48</v>
      </c>
      <c r="K48" s="123"/>
      <c r="L48" s="125"/>
      <c r="M48" s="115"/>
      <c r="O48" s="14" t="s">
        <v>89</v>
      </c>
      <c r="P48" s="14"/>
      <c r="Q48" s="14"/>
    </row>
    <row r="49" spans="1:17" x14ac:dyDescent="0.25">
      <c r="A49" s="121"/>
      <c r="B49" s="119"/>
      <c r="C49" s="119"/>
      <c r="D49" s="66">
        <v>2023</v>
      </c>
      <c r="E49" s="123"/>
      <c r="F49" s="61">
        <v>0</v>
      </c>
      <c r="G49" s="67">
        <f t="shared" si="5"/>
        <v>0</v>
      </c>
      <c r="H49" s="67">
        <v>0</v>
      </c>
      <c r="I49" s="108"/>
      <c r="J49" s="108">
        <v>0</v>
      </c>
      <c r="K49" s="123"/>
      <c r="L49" s="125"/>
      <c r="M49" s="115"/>
      <c r="O49" s="14"/>
      <c r="P49" s="49">
        <f>J23+J28+J33+J38+J48+J53+J69+G79</f>
        <v>29763.54</v>
      </c>
      <c r="Q49" s="14"/>
    </row>
    <row r="50" spans="1:17" x14ac:dyDescent="0.25">
      <c r="A50" s="121"/>
      <c r="B50" s="119"/>
      <c r="C50" s="119"/>
      <c r="D50" s="66">
        <v>2024</v>
      </c>
      <c r="E50" s="123"/>
      <c r="F50" s="61">
        <v>0</v>
      </c>
      <c r="G50" s="67">
        <f>SUM(H50:J50)</f>
        <v>0</v>
      </c>
      <c r="H50" s="67">
        <v>0</v>
      </c>
      <c r="I50" s="108"/>
      <c r="J50" s="108">
        <v>0</v>
      </c>
      <c r="K50" s="123"/>
      <c r="L50" s="125"/>
      <c r="M50" s="115"/>
      <c r="O50" s="14"/>
      <c r="P50" s="14"/>
      <c r="Q50" s="14"/>
    </row>
    <row r="51" spans="1:17" x14ac:dyDescent="0.25">
      <c r="A51" s="121"/>
      <c r="B51" s="119"/>
      <c r="C51" s="119"/>
      <c r="D51" s="66">
        <v>2025</v>
      </c>
      <c r="E51" s="123"/>
      <c r="F51" s="61">
        <v>0</v>
      </c>
      <c r="G51" s="67">
        <f>SUM(H51:J51)</f>
        <v>0</v>
      </c>
      <c r="H51" s="67">
        <v>0</v>
      </c>
      <c r="I51" s="108"/>
      <c r="J51" s="108">
        <v>0</v>
      </c>
      <c r="K51" s="123"/>
      <c r="L51" s="125"/>
      <c r="M51" s="115"/>
      <c r="O51" s="14"/>
      <c r="P51" s="14"/>
      <c r="Q51" s="14"/>
    </row>
    <row r="52" spans="1:17" ht="15" customHeight="1" x14ac:dyDescent="0.25">
      <c r="A52" s="121" t="s">
        <v>85</v>
      </c>
      <c r="B52" s="119" t="s">
        <v>84</v>
      </c>
      <c r="C52" s="119"/>
      <c r="D52" s="66">
        <v>2021</v>
      </c>
      <c r="E52" s="123" t="s">
        <v>57</v>
      </c>
      <c r="F52" s="61">
        <v>0</v>
      </c>
      <c r="G52" s="67">
        <f t="shared" si="1"/>
        <v>0</v>
      </c>
      <c r="H52" s="67">
        <v>0</v>
      </c>
      <c r="I52" s="108"/>
      <c r="J52" s="108"/>
      <c r="K52" s="123"/>
      <c r="L52" s="125"/>
      <c r="M52" s="115"/>
      <c r="O52" s="14"/>
      <c r="P52" s="14"/>
      <c r="Q52" s="14"/>
    </row>
    <row r="53" spans="1:17" x14ac:dyDescent="0.25">
      <c r="A53" s="121"/>
      <c r="B53" s="119"/>
      <c r="C53" s="119"/>
      <c r="D53" s="66">
        <v>2022</v>
      </c>
      <c r="E53" s="123"/>
      <c r="F53" s="61">
        <v>1</v>
      </c>
      <c r="G53" s="67">
        <f t="shared" si="1"/>
        <v>38.04</v>
      </c>
      <c r="H53" s="67">
        <v>0</v>
      </c>
      <c r="I53" s="108"/>
      <c r="J53" s="108">
        <v>38.04</v>
      </c>
      <c r="K53" s="123"/>
      <c r="L53" s="125"/>
      <c r="M53" s="115"/>
      <c r="O53" s="14" t="s">
        <v>88</v>
      </c>
      <c r="P53" s="14"/>
      <c r="Q53" s="14"/>
    </row>
    <row r="54" spans="1:17" x14ac:dyDescent="0.25">
      <c r="A54" s="121"/>
      <c r="B54" s="119"/>
      <c r="C54" s="119"/>
      <c r="D54" s="66">
        <v>2023</v>
      </c>
      <c r="E54" s="123"/>
      <c r="F54" s="61">
        <v>0</v>
      </c>
      <c r="G54" s="67">
        <f t="shared" si="1"/>
        <v>0</v>
      </c>
      <c r="H54" s="67">
        <v>0</v>
      </c>
      <c r="I54" s="108"/>
      <c r="J54" s="108">
        <v>0</v>
      </c>
      <c r="K54" s="123"/>
      <c r="L54" s="125"/>
      <c r="M54" s="115"/>
      <c r="O54" s="14"/>
      <c r="P54" s="14"/>
      <c r="Q54" s="14"/>
    </row>
    <row r="55" spans="1:17" x14ac:dyDescent="0.25">
      <c r="A55" s="121"/>
      <c r="B55" s="119"/>
      <c r="C55" s="119"/>
      <c r="D55" s="66">
        <v>2024</v>
      </c>
      <c r="E55" s="123"/>
      <c r="F55" s="61">
        <v>0</v>
      </c>
      <c r="G55" s="67">
        <f>SUM(H55:J55)</f>
        <v>0</v>
      </c>
      <c r="H55" s="67">
        <v>0</v>
      </c>
      <c r="I55" s="108"/>
      <c r="J55" s="108">
        <v>0</v>
      </c>
      <c r="K55" s="61"/>
      <c r="L55" s="69"/>
      <c r="M55" s="70"/>
      <c r="O55" s="14"/>
      <c r="P55" s="14"/>
      <c r="Q55" s="14"/>
    </row>
    <row r="56" spans="1:17" x14ac:dyDescent="0.25">
      <c r="A56" s="121"/>
      <c r="B56" s="119"/>
      <c r="C56" s="119"/>
      <c r="D56" s="66">
        <v>2025</v>
      </c>
      <c r="E56" s="123"/>
      <c r="F56" s="61">
        <v>0</v>
      </c>
      <c r="G56" s="67">
        <f>SUM(H56:J56)</f>
        <v>0</v>
      </c>
      <c r="H56" s="67">
        <v>0</v>
      </c>
      <c r="I56" s="108"/>
      <c r="J56" s="108">
        <v>0</v>
      </c>
      <c r="K56" s="61"/>
      <c r="L56" s="69"/>
      <c r="M56" s="70"/>
      <c r="O56" s="14"/>
      <c r="P56" s="14"/>
      <c r="Q56" s="14"/>
    </row>
    <row r="57" spans="1:17" ht="15" customHeight="1" x14ac:dyDescent="0.25">
      <c r="A57" s="121" t="s">
        <v>125</v>
      </c>
      <c r="B57" s="119" t="s">
        <v>126</v>
      </c>
      <c r="C57" s="119"/>
      <c r="D57" s="66">
        <v>2021</v>
      </c>
      <c r="E57" s="123" t="s">
        <v>57</v>
      </c>
      <c r="F57" s="61">
        <v>0</v>
      </c>
      <c r="G57" s="67">
        <f t="shared" ref="G57:G59" si="6">SUM(H57:J57)</f>
        <v>0</v>
      </c>
      <c r="H57" s="67">
        <v>0</v>
      </c>
      <c r="I57" s="108"/>
      <c r="J57" s="108"/>
      <c r="K57" s="61"/>
      <c r="L57" s="69"/>
      <c r="M57" s="70"/>
      <c r="O57" s="14"/>
      <c r="P57" s="14"/>
      <c r="Q57" s="14"/>
    </row>
    <row r="58" spans="1:17" x14ac:dyDescent="0.25">
      <c r="A58" s="121"/>
      <c r="B58" s="119"/>
      <c r="C58" s="119"/>
      <c r="D58" s="66">
        <v>2022</v>
      </c>
      <c r="E58" s="123"/>
      <c r="F58" s="61">
        <v>0</v>
      </c>
      <c r="G58" s="67">
        <f t="shared" si="6"/>
        <v>0</v>
      </c>
      <c r="H58" s="67">
        <v>0</v>
      </c>
      <c r="I58" s="108"/>
      <c r="J58" s="108">
        <v>0</v>
      </c>
      <c r="K58" s="61"/>
      <c r="L58" s="69"/>
      <c r="M58" s="70"/>
      <c r="O58" s="14" t="s">
        <v>88</v>
      </c>
      <c r="P58" s="14"/>
      <c r="Q58" s="14"/>
    </row>
    <row r="59" spans="1:17" x14ac:dyDescent="0.25">
      <c r="A59" s="121"/>
      <c r="B59" s="119"/>
      <c r="C59" s="119"/>
      <c r="D59" s="66">
        <v>2023</v>
      </c>
      <c r="E59" s="123"/>
      <c r="F59" s="61">
        <v>1</v>
      </c>
      <c r="G59" s="67">
        <f t="shared" si="6"/>
        <v>570.59999999999991</v>
      </c>
      <c r="H59" s="67">
        <v>0</v>
      </c>
      <c r="I59" s="108"/>
      <c r="J59" s="108">
        <f>570.58328+0.01672</f>
        <v>570.59999999999991</v>
      </c>
      <c r="K59" s="61"/>
      <c r="L59" s="69"/>
      <c r="M59" s="70"/>
      <c r="O59" s="14"/>
      <c r="P59" s="14"/>
      <c r="Q59" s="14"/>
    </row>
    <row r="60" spans="1:17" x14ac:dyDescent="0.25">
      <c r="A60" s="121"/>
      <c r="B60" s="119"/>
      <c r="C60" s="119"/>
      <c r="D60" s="66">
        <v>2024</v>
      </c>
      <c r="E60" s="123"/>
      <c r="F60" s="61">
        <v>0</v>
      </c>
      <c r="G60" s="67">
        <f>SUM(H60:J60)</f>
        <v>0</v>
      </c>
      <c r="H60" s="67">
        <v>0</v>
      </c>
      <c r="I60" s="108"/>
      <c r="J60" s="108">
        <v>0</v>
      </c>
      <c r="K60" s="61"/>
      <c r="L60" s="69"/>
      <c r="M60" s="70"/>
      <c r="O60" s="14"/>
      <c r="P60" s="14"/>
      <c r="Q60" s="14"/>
    </row>
    <row r="61" spans="1:17" x14ac:dyDescent="0.25">
      <c r="A61" s="121"/>
      <c r="B61" s="119"/>
      <c r="C61" s="119"/>
      <c r="D61" s="66">
        <v>2025</v>
      </c>
      <c r="E61" s="123"/>
      <c r="F61" s="61">
        <v>0</v>
      </c>
      <c r="G61" s="67">
        <f>SUM(H61:J61)</f>
        <v>0</v>
      </c>
      <c r="H61" s="67">
        <v>0</v>
      </c>
      <c r="I61" s="108"/>
      <c r="J61" s="108">
        <v>0</v>
      </c>
      <c r="K61" s="61"/>
      <c r="L61" s="69"/>
      <c r="M61" s="70"/>
      <c r="O61" s="14"/>
      <c r="P61" s="14"/>
      <c r="Q61" s="14"/>
    </row>
    <row r="62" spans="1:17" ht="15.75" customHeight="1" x14ac:dyDescent="0.25">
      <c r="A62" s="133" t="s">
        <v>91</v>
      </c>
      <c r="B62" s="133"/>
      <c r="C62" s="133"/>
      <c r="D62" s="66">
        <v>2021</v>
      </c>
      <c r="E62" s="61"/>
      <c r="F62" s="71">
        <f>F17+F22+F27+F32+F37+F42+F47+F52+F57</f>
        <v>4</v>
      </c>
      <c r="G62" s="72">
        <f>G17+G22+G27+G32+G37+G42+G47+G52</f>
        <v>3541.5995900000003</v>
      </c>
      <c r="H62" s="72">
        <f>H17+H22+H27+H32+H37+H42+H47+H52</f>
        <v>0</v>
      </c>
      <c r="I62" s="117">
        <f>J17+J22+J27+J32+J37+J42+J47+J52</f>
        <v>3541.5995900000003</v>
      </c>
      <c r="J62" s="117"/>
      <c r="K62" s="73">
        <v>112</v>
      </c>
      <c r="L62" s="100" t="s">
        <v>41</v>
      </c>
      <c r="M62" s="74">
        <v>228</v>
      </c>
      <c r="N62" s="8"/>
      <c r="O62" s="14"/>
      <c r="P62" s="14"/>
      <c r="Q62" s="14"/>
    </row>
    <row r="63" spans="1:17" ht="15.75" customHeight="1" x14ac:dyDescent="0.25">
      <c r="A63" s="133"/>
      <c r="B63" s="133"/>
      <c r="C63" s="133"/>
      <c r="D63" s="66">
        <v>2022</v>
      </c>
      <c r="E63" s="61"/>
      <c r="F63" s="71">
        <f>F18+F23+F28+F33+F38+F43+F48+F53+F58</f>
        <v>6</v>
      </c>
      <c r="G63" s="72">
        <f>G18+G23+G28+G33+G38+G43+G48+G53</f>
        <v>10847.799999999997</v>
      </c>
      <c r="H63" s="72">
        <f>H17+H22+H27+H32+H37+H42+H47+H52</f>
        <v>0</v>
      </c>
      <c r="I63" s="117">
        <f>J18+J23+J28+J33+J38+J43+J48+J53</f>
        <v>10847.799999999997</v>
      </c>
      <c r="J63" s="117"/>
      <c r="K63" s="73">
        <v>112</v>
      </c>
      <c r="L63" s="100" t="s">
        <v>41</v>
      </c>
      <c r="M63" s="74">
        <v>228</v>
      </c>
      <c r="N63" s="8"/>
      <c r="O63" s="14"/>
      <c r="P63" s="14"/>
      <c r="Q63" s="14"/>
    </row>
    <row r="64" spans="1:17" ht="15.75" customHeight="1" x14ac:dyDescent="0.25">
      <c r="A64" s="133"/>
      <c r="B64" s="133"/>
      <c r="C64" s="133"/>
      <c r="D64" s="66">
        <v>2023</v>
      </c>
      <c r="E64" s="61"/>
      <c r="F64" s="71">
        <f t="shared" ref="F64" si="7">F19+F24+F29+F34+F39+F44+F49+F54+F59</f>
        <v>4</v>
      </c>
      <c r="G64" s="72">
        <f>H64+I64</f>
        <v>6716.2999999999993</v>
      </c>
      <c r="H64" s="72">
        <f>H17+H22+H27+H32+H37+H42+H47+H52</f>
        <v>0</v>
      </c>
      <c r="I64" s="117">
        <f>J54+J49+J44+J39+J34+J29+J24+J19+J59</f>
        <v>6716.2999999999993</v>
      </c>
      <c r="J64" s="117"/>
      <c r="K64" s="73">
        <v>112</v>
      </c>
      <c r="L64" s="100" t="s">
        <v>41</v>
      </c>
      <c r="M64" s="74">
        <v>228</v>
      </c>
      <c r="N64" s="8"/>
      <c r="O64" s="14"/>
      <c r="P64" s="14"/>
      <c r="Q64" s="14"/>
    </row>
    <row r="65" spans="1:17" ht="15.75" customHeight="1" x14ac:dyDescent="0.25">
      <c r="A65" s="133"/>
      <c r="B65" s="133"/>
      <c r="C65" s="133"/>
      <c r="D65" s="66">
        <v>2024</v>
      </c>
      <c r="E65" s="61"/>
      <c r="F65" s="71">
        <f>F20+F25+F30+F35+F40+F45+F50+F55+F60</f>
        <v>0</v>
      </c>
      <c r="G65" s="72">
        <f>H65+I65</f>
        <v>0</v>
      </c>
      <c r="H65" s="72">
        <f>H20+H25+H30+H35+H40+H45+H50+H54</f>
        <v>0</v>
      </c>
      <c r="I65" s="72"/>
      <c r="J65" s="72">
        <f>J20+J25+J30+J35+J40+J45+J50+J55</f>
        <v>0</v>
      </c>
      <c r="K65" s="73"/>
      <c r="L65" s="100"/>
      <c r="M65" s="74"/>
      <c r="N65" s="8"/>
      <c r="O65" s="14"/>
      <c r="P65" s="14"/>
      <c r="Q65" s="14"/>
    </row>
    <row r="66" spans="1:17" ht="15.75" customHeight="1" x14ac:dyDescent="0.25">
      <c r="A66" s="133"/>
      <c r="B66" s="133"/>
      <c r="C66" s="133"/>
      <c r="D66" s="66">
        <v>2025</v>
      </c>
      <c r="E66" s="61"/>
      <c r="F66" s="71">
        <f>F21+F26+F31+F36+F41+F46+F51+F56+F61</f>
        <v>0</v>
      </c>
      <c r="G66" s="72">
        <f>G21+G25+G30+G35+G40+G45+G50+G55</f>
        <v>0</v>
      </c>
      <c r="H66" s="72">
        <f>H18+H23+H28+H33+H38+H43+H48+H53</f>
        <v>0</v>
      </c>
      <c r="I66" s="117">
        <v>0</v>
      </c>
      <c r="J66" s="117"/>
      <c r="K66" s="73">
        <v>112</v>
      </c>
      <c r="L66" s="100" t="s">
        <v>41</v>
      </c>
      <c r="M66" s="74">
        <v>228</v>
      </c>
      <c r="N66" s="8"/>
      <c r="O66" s="14"/>
      <c r="P66" s="14"/>
      <c r="Q66" s="14"/>
    </row>
    <row r="67" spans="1:17" ht="30.75" customHeight="1" x14ac:dyDescent="0.25">
      <c r="A67" s="135" t="s">
        <v>44</v>
      </c>
      <c r="B67" s="136"/>
      <c r="C67" s="136"/>
      <c r="D67" s="136"/>
      <c r="E67" s="136"/>
      <c r="F67" s="136"/>
      <c r="G67" s="136"/>
      <c r="H67" s="136"/>
      <c r="I67" s="136"/>
      <c r="J67" s="137"/>
      <c r="K67" s="87"/>
      <c r="L67" s="64"/>
      <c r="M67" s="65"/>
      <c r="O67" s="14"/>
      <c r="P67" s="14"/>
      <c r="Q67" s="14"/>
    </row>
    <row r="68" spans="1:17" hidden="1" x14ac:dyDescent="0.25">
      <c r="A68" s="123" t="s">
        <v>22</v>
      </c>
      <c r="B68" s="119" t="s">
        <v>19</v>
      </c>
      <c r="C68" s="119"/>
      <c r="D68" s="66">
        <v>2021</v>
      </c>
      <c r="E68" s="123" t="s">
        <v>20</v>
      </c>
      <c r="F68" s="75">
        <v>0</v>
      </c>
      <c r="G68" s="67">
        <f t="shared" si="0"/>
        <v>0</v>
      </c>
      <c r="H68" s="67">
        <v>0</v>
      </c>
      <c r="I68" s="109"/>
      <c r="J68" s="109">
        <v>0</v>
      </c>
      <c r="K68" s="123">
        <v>112</v>
      </c>
      <c r="L68" s="124" t="s">
        <v>41</v>
      </c>
      <c r="M68" s="114">
        <v>400</v>
      </c>
      <c r="N68" s="48" t="s">
        <v>32</v>
      </c>
      <c r="O68" s="14"/>
      <c r="P68" s="14"/>
      <c r="Q68" s="14"/>
    </row>
    <row r="69" spans="1:17" hidden="1" x14ac:dyDescent="0.25">
      <c r="A69" s="123"/>
      <c r="B69" s="119"/>
      <c r="C69" s="119"/>
      <c r="D69" s="66">
        <v>2022</v>
      </c>
      <c r="E69" s="123"/>
      <c r="F69" s="75">
        <v>0</v>
      </c>
      <c r="G69" s="67">
        <f t="shared" si="0"/>
        <v>0</v>
      </c>
      <c r="H69" s="67">
        <v>0</v>
      </c>
      <c r="I69" s="109"/>
      <c r="J69" s="108">
        <v>0</v>
      </c>
      <c r="K69" s="123"/>
      <c r="L69" s="125"/>
      <c r="M69" s="115"/>
      <c r="O69" s="14"/>
      <c r="P69" s="14"/>
      <c r="Q69" s="14"/>
    </row>
    <row r="70" spans="1:17" hidden="1" x14ac:dyDescent="0.25">
      <c r="A70" s="123"/>
      <c r="B70" s="119"/>
      <c r="C70" s="119"/>
      <c r="D70" s="66">
        <v>2023</v>
      </c>
      <c r="E70" s="123"/>
      <c r="F70" s="75">
        <v>0</v>
      </c>
      <c r="G70" s="67">
        <f t="shared" si="0"/>
        <v>0</v>
      </c>
      <c r="H70" s="67">
        <v>0</v>
      </c>
      <c r="I70" s="109"/>
      <c r="J70" s="108">
        <v>0</v>
      </c>
      <c r="K70" s="123"/>
      <c r="L70" s="125"/>
      <c r="M70" s="115"/>
      <c r="O70" s="14"/>
      <c r="P70" s="14"/>
      <c r="Q70" s="14"/>
    </row>
    <row r="71" spans="1:17" hidden="1" x14ac:dyDescent="0.25">
      <c r="A71" s="123"/>
      <c r="B71" s="119"/>
      <c r="C71" s="119"/>
      <c r="D71" s="66">
        <v>2024</v>
      </c>
      <c r="E71" s="123"/>
      <c r="F71" s="61">
        <v>0</v>
      </c>
      <c r="G71" s="67">
        <f t="shared" si="0"/>
        <v>0</v>
      </c>
      <c r="H71" s="67">
        <v>0</v>
      </c>
      <c r="I71" s="109"/>
      <c r="J71" s="108">
        <v>0</v>
      </c>
      <c r="K71" s="61"/>
      <c r="L71" s="125"/>
      <c r="M71" s="115"/>
      <c r="O71" s="14"/>
      <c r="P71" s="14"/>
      <c r="Q71" s="14"/>
    </row>
    <row r="72" spans="1:17" hidden="1" x14ac:dyDescent="0.25">
      <c r="A72" s="123"/>
      <c r="B72" s="119"/>
      <c r="C72" s="119"/>
      <c r="D72" s="66">
        <v>2025</v>
      </c>
      <c r="E72" s="123"/>
      <c r="F72" s="61">
        <v>0</v>
      </c>
      <c r="G72" s="76">
        <f>SUM(H72:J72)</f>
        <v>0</v>
      </c>
      <c r="H72" s="76">
        <v>0</v>
      </c>
      <c r="I72" s="110"/>
      <c r="J72" s="108">
        <v>0</v>
      </c>
      <c r="K72" s="61"/>
      <c r="L72" s="125"/>
      <c r="M72" s="115"/>
      <c r="O72" s="14"/>
      <c r="P72" s="14"/>
      <c r="Q72" s="14"/>
    </row>
    <row r="73" spans="1:17" ht="15" customHeight="1" x14ac:dyDescent="0.25">
      <c r="A73" s="132" t="s">
        <v>22</v>
      </c>
      <c r="B73" s="119" t="s">
        <v>128</v>
      </c>
      <c r="C73" s="119"/>
      <c r="D73" s="66">
        <v>2021</v>
      </c>
      <c r="E73" s="123" t="s">
        <v>20</v>
      </c>
      <c r="F73" s="75">
        <v>0</v>
      </c>
      <c r="G73" s="67">
        <f t="shared" si="0"/>
        <v>0</v>
      </c>
      <c r="H73" s="67">
        <v>0</v>
      </c>
      <c r="I73" s="108"/>
      <c r="J73" s="108">
        <v>0</v>
      </c>
      <c r="K73" s="123">
        <v>112</v>
      </c>
      <c r="L73" s="125"/>
      <c r="M73" s="115"/>
      <c r="O73" s="14"/>
      <c r="P73" s="14"/>
      <c r="Q73" s="14"/>
    </row>
    <row r="74" spans="1:17" x14ac:dyDescent="0.25">
      <c r="A74" s="132"/>
      <c r="B74" s="119"/>
      <c r="C74" s="119"/>
      <c r="D74" s="66">
        <v>2022</v>
      </c>
      <c r="E74" s="123"/>
      <c r="F74" s="75">
        <v>0</v>
      </c>
      <c r="G74" s="67">
        <f t="shared" si="0"/>
        <v>0</v>
      </c>
      <c r="H74" s="67">
        <v>0</v>
      </c>
      <c r="I74" s="108"/>
      <c r="J74" s="108">
        <v>0</v>
      </c>
      <c r="K74" s="123"/>
      <c r="L74" s="125"/>
      <c r="M74" s="115"/>
      <c r="O74" s="14"/>
      <c r="P74" s="14"/>
      <c r="Q74" s="14"/>
    </row>
    <row r="75" spans="1:17" ht="15.75" customHeight="1" x14ac:dyDescent="0.25">
      <c r="A75" s="132"/>
      <c r="B75" s="119"/>
      <c r="C75" s="119"/>
      <c r="D75" s="66">
        <v>2023</v>
      </c>
      <c r="E75" s="123"/>
      <c r="F75" s="75">
        <v>0</v>
      </c>
      <c r="G75" s="67">
        <f t="shared" si="0"/>
        <v>0</v>
      </c>
      <c r="H75" s="67">
        <v>0</v>
      </c>
      <c r="I75" s="108"/>
      <c r="J75" s="108">
        <v>0</v>
      </c>
      <c r="K75" s="123"/>
      <c r="L75" s="125"/>
      <c r="M75" s="115"/>
      <c r="O75" s="14"/>
      <c r="P75" s="14"/>
      <c r="Q75" s="14"/>
    </row>
    <row r="76" spans="1:17" x14ac:dyDescent="0.25">
      <c r="A76" s="132"/>
      <c r="B76" s="119"/>
      <c r="C76" s="119"/>
      <c r="D76" s="66">
        <v>2024</v>
      </c>
      <c r="E76" s="123"/>
      <c r="F76" s="61">
        <v>1</v>
      </c>
      <c r="G76" s="67">
        <f t="shared" si="0"/>
        <v>23175</v>
      </c>
      <c r="H76" s="67">
        <v>23151.8</v>
      </c>
      <c r="I76" s="108"/>
      <c r="J76" s="108">
        <v>23.2</v>
      </c>
      <c r="K76" s="61"/>
      <c r="L76" s="125"/>
      <c r="M76" s="115"/>
      <c r="O76" s="14"/>
      <c r="P76" s="14"/>
      <c r="Q76" s="14"/>
    </row>
    <row r="77" spans="1:17" x14ac:dyDescent="0.25">
      <c r="A77" s="132"/>
      <c r="B77" s="119"/>
      <c r="C77" s="119"/>
      <c r="D77" s="66">
        <v>2025</v>
      </c>
      <c r="E77" s="123"/>
      <c r="F77" s="61">
        <v>0</v>
      </c>
      <c r="G77" s="67">
        <f>SUM(H77:J77)</f>
        <v>0</v>
      </c>
      <c r="H77" s="67">
        <v>0</v>
      </c>
      <c r="I77" s="108"/>
      <c r="J77" s="108">
        <v>0</v>
      </c>
      <c r="K77" s="61"/>
      <c r="L77" s="125"/>
      <c r="M77" s="115"/>
      <c r="O77" s="14"/>
      <c r="P77" s="14"/>
      <c r="Q77" s="14"/>
    </row>
    <row r="78" spans="1:17" ht="15.75" customHeight="1" x14ac:dyDescent="0.25">
      <c r="A78" s="132" t="s">
        <v>23</v>
      </c>
      <c r="B78" s="119" t="s">
        <v>35</v>
      </c>
      <c r="C78" s="119"/>
      <c r="D78" s="66">
        <v>2021</v>
      </c>
      <c r="E78" s="123" t="s">
        <v>20</v>
      </c>
      <c r="F78" s="75">
        <v>0</v>
      </c>
      <c r="G78" s="67">
        <f t="shared" ref="G78:G91" si="8">SUM(H78:J78)</f>
        <v>0</v>
      </c>
      <c r="H78" s="67">
        <v>0</v>
      </c>
      <c r="I78" s="108"/>
      <c r="J78" s="108">
        <v>0</v>
      </c>
      <c r="K78" s="123">
        <v>112</v>
      </c>
      <c r="L78" s="125"/>
      <c r="M78" s="115"/>
      <c r="N78" s="48">
        <v>10.8</v>
      </c>
      <c r="O78" s="14"/>
      <c r="P78" s="14"/>
      <c r="Q78" s="14"/>
    </row>
    <row r="79" spans="1:17" ht="15.75" customHeight="1" x14ac:dyDescent="0.25">
      <c r="A79" s="132"/>
      <c r="B79" s="119"/>
      <c r="C79" s="119"/>
      <c r="D79" s="66">
        <v>2022</v>
      </c>
      <c r="E79" s="123"/>
      <c r="F79" s="61">
        <v>1</v>
      </c>
      <c r="G79" s="67">
        <f t="shared" si="8"/>
        <v>19072.7</v>
      </c>
      <c r="H79" s="67">
        <v>15724.6</v>
      </c>
      <c r="I79" s="108"/>
      <c r="J79" s="108">
        <f>3189.3+158.8</f>
        <v>3348.1000000000004</v>
      </c>
      <c r="K79" s="123"/>
      <c r="L79" s="125"/>
      <c r="M79" s="115"/>
      <c r="N79" s="15"/>
      <c r="O79" s="14">
        <v>3293.248</v>
      </c>
      <c r="P79" s="14"/>
      <c r="Q79" s="14"/>
    </row>
    <row r="80" spans="1:17" ht="15.75" customHeight="1" x14ac:dyDescent="0.25">
      <c r="A80" s="132"/>
      <c r="B80" s="119"/>
      <c r="C80" s="119"/>
      <c r="D80" s="66">
        <v>2023</v>
      </c>
      <c r="E80" s="123"/>
      <c r="F80" s="75">
        <v>0</v>
      </c>
      <c r="G80" s="67">
        <f t="shared" si="8"/>
        <v>0</v>
      </c>
      <c r="H80" s="67">
        <v>0</v>
      </c>
      <c r="I80" s="108"/>
      <c r="J80" s="108">
        <v>0</v>
      </c>
      <c r="K80" s="123"/>
      <c r="L80" s="125"/>
      <c r="M80" s="115"/>
      <c r="O80" s="14"/>
      <c r="P80" s="14"/>
      <c r="Q80" s="14"/>
    </row>
    <row r="81" spans="1:17" x14ac:dyDescent="0.25">
      <c r="A81" s="132"/>
      <c r="B81" s="119"/>
      <c r="C81" s="119"/>
      <c r="D81" s="66">
        <v>2024</v>
      </c>
      <c r="E81" s="123"/>
      <c r="F81" s="61">
        <v>0</v>
      </c>
      <c r="G81" s="67">
        <f t="shared" si="8"/>
        <v>0</v>
      </c>
      <c r="H81" s="67">
        <v>0</v>
      </c>
      <c r="I81" s="108"/>
      <c r="J81" s="108">
        <v>0</v>
      </c>
      <c r="K81" s="61"/>
      <c r="L81" s="125"/>
      <c r="M81" s="115"/>
      <c r="O81" s="12">
        <f>H79+158.8+O79</f>
        <v>19176.648000000001</v>
      </c>
      <c r="P81" s="14"/>
      <c r="Q81" s="14"/>
    </row>
    <row r="82" spans="1:17" x14ac:dyDescent="0.25">
      <c r="A82" s="132"/>
      <c r="B82" s="119"/>
      <c r="C82" s="119"/>
      <c r="D82" s="66">
        <v>2025</v>
      </c>
      <c r="E82" s="123"/>
      <c r="F82" s="61">
        <v>0</v>
      </c>
      <c r="G82" s="67">
        <f>SUM(H82:J82)</f>
        <v>0</v>
      </c>
      <c r="H82" s="67">
        <v>0</v>
      </c>
      <c r="I82" s="108"/>
      <c r="J82" s="108">
        <v>0</v>
      </c>
      <c r="K82" s="61"/>
      <c r="L82" s="125"/>
      <c r="M82" s="115"/>
      <c r="O82" s="14"/>
      <c r="P82" s="14"/>
      <c r="Q82" s="14"/>
    </row>
    <row r="83" spans="1:17" ht="15" customHeight="1" x14ac:dyDescent="0.25">
      <c r="A83" s="121" t="s">
        <v>24</v>
      </c>
      <c r="B83" s="119" t="s">
        <v>127</v>
      </c>
      <c r="C83" s="119"/>
      <c r="D83" s="66">
        <v>2021</v>
      </c>
      <c r="E83" s="123" t="s">
        <v>20</v>
      </c>
      <c r="F83" s="75">
        <v>0</v>
      </c>
      <c r="G83" s="67">
        <f t="shared" ref="G83" si="9">SUM(H83:J83)</f>
        <v>0</v>
      </c>
      <c r="H83" s="67">
        <v>0</v>
      </c>
      <c r="I83" s="108"/>
      <c r="J83" s="108">
        <v>0</v>
      </c>
      <c r="K83" s="61"/>
      <c r="L83" s="125"/>
      <c r="M83" s="115"/>
      <c r="O83" s="14"/>
      <c r="P83" s="14"/>
      <c r="Q83" s="14"/>
    </row>
    <row r="84" spans="1:17" ht="15" customHeight="1" x14ac:dyDescent="0.25">
      <c r="A84" s="121"/>
      <c r="B84" s="119"/>
      <c r="C84" s="119"/>
      <c r="D84" s="66">
        <v>2022</v>
      </c>
      <c r="E84" s="123"/>
      <c r="F84" s="75">
        <v>0</v>
      </c>
      <c r="G84" s="67"/>
      <c r="H84" s="67">
        <v>0</v>
      </c>
      <c r="I84" s="108"/>
      <c r="J84" s="108">
        <v>0</v>
      </c>
      <c r="K84" s="61"/>
      <c r="L84" s="125"/>
      <c r="M84" s="115"/>
      <c r="O84" s="14"/>
      <c r="P84" s="14"/>
      <c r="Q84" s="14"/>
    </row>
    <row r="85" spans="1:17" ht="15" customHeight="1" x14ac:dyDescent="0.25">
      <c r="A85" s="121"/>
      <c r="B85" s="119"/>
      <c r="C85" s="119"/>
      <c r="D85" s="66">
        <v>2023</v>
      </c>
      <c r="E85" s="123"/>
      <c r="F85" s="61">
        <v>0</v>
      </c>
      <c r="G85" s="67">
        <f t="shared" ref="G85:G86" si="10">SUM(H85:J85)</f>
        <v>0</v>
      </c>
      <c r="H85" s="67">
        <v>0</v>
      </c>
      <c r="I85" s="108"/>
      <c r="J85" s="108">
        <v>0</v>
      </c>
      <c r="K85" s="61"/>
      <c r="L85" s="125"/>
      <c r="M85" s="115"/>
      <c r="O85" s="14"/>
      <c r="P85" s="14"/>
      <c r="Q85" s="14"/>
    </row>
    <row r="86" spans="1:17" x14ac:dyDescent="0.25">
      <c r="A86" s="121"/>
      <c r="B86" s="119"/>
      <c r="C86" s="119"/>
      <c r="D86" s="66">
        <v>2024</v>
      </c>
      <c r="E86" s="123"/>
      <c r="F86" s="61">
        <v>0</v>
      </c>
      <c r="G86" s="67">
        <f t="shared" si="10"/>
        <v>0</v>
      </c>
      <c r="H86" s="67">
        <v>0</v>
      </c>
      <c r="I86" s="108"/>
      <c r="J86" s="108">
        <v>0</v>
      </c>
      <c r="K86" s="61"/>
      <c r="L86" s="125"/>
      <c r="M86" s="115"/>
      <c r="O86" s="14"/>
      <c r="P86" s="14"/>
      <c r="Q86" s="14"/>
    </row>
    <row r="87" spans="1:17" x14ac:dyDescent="0.25">
      <c r="A87" s="121"/>
      <c r="B87" s="119"/>
      <c r="C87" s="119"/>
      <c r="D87" s="66">
        <v>2025</v>
      </c>
      <c r="E87" s="123"/>
      <c r="F87" s="61">
        <v>1</v>
      </c>
      <c r="G87" s="67">
        <f>SUM(H87:J87)</f>
        <v>23175</v>
      </c>
      <c r="H87" s="67">
        <v>23151.8</v>
      </c>
      <c r="I87" s="108"/>
      <c r="J87" s="108">
        <v>23.2</v>
      </c>
      <c r="K87" s="61"/>
      <c r="L87" s="125"/>
      <c r="M87" s="115"/>
      <c r="O87" s="14"/>
      <c r="P87" s="14"/>
      <c r="Q87" s="14"/>
    </row>
    <row r="88" spans="1:17" ht="15" customHeight="1" x14ac:dyDescent="0.25">
      <c r="A88" s="121" t="s">
        <v>33</v>
      </c>
      <c r="B88" s="119" t="s">
        <v>123</v>
      </c>
      <c r="C88" s="119"/>
      <c r="D88" s="66">
        <v>2021</v>
      </c>
      <c r="E88" s="123" t="s">
        <v>20</v>
      </c>
      <c r="F88" s="75">
        <v>0</v>
      </c>
      <c r="G88" s="67">
        <f t="shared" si="8"/>
        <v>0</v>
      </c>
      <c r="H88" s="67">
        <v>0</v>
      </c>
      <c r="I88" s="108"/>
      <c r="J88" s="108">
        <v>0</v>
      </c>
      <c r="K88" s="61"/>
      <c r="L88" s="125"/>
      <c r="M88" s="115"/>
      <c r="O88" s="14"/>
      <c r="P88" s="14"/>
      <c r="Q88" s="14"/>
    </row>
    <row r="89" spans="1:17" ht="15" customHeight="1" x14ac:dyDescent="0.25">
      <c r="A89" s="121"/>
      <c r="B89" s="119"/>
      <c r="C89" s="119"/>
      <c r="D89" s="66">
        <v>2022</v>
      </c>
      <c r="E89" s="123"/>
      <c r="F89" s="75">
        <v>0</v>
      </c>
      <c r="G89" s="67"/>
      <c r="H89" s="67">
        <v>0</v>
      </c>
      <c r="I89" s="108"/>
      <c r="J89" s="108">
        <v>0</v>
      </c>
      <c r="K89" s="61"/>
      <c r="L89" s="125"/>
      <c r="M89" s="115"/>
      <c r="O89" s="14"/>
      <c r="P89" s="14"/>
      <c r="Q89" s="14"/>
    </row>
    <row r="90" spans="1:17" ht="15" customHeight="1" x14ac:dyDescent="0.25">
      <c r="A90" s="121"/>
      <c r="B90" s="119"/>
      <c r="C90" s="119"/>
      <c r="D90" s="66">
        <v>2023</v>
      </c>
      <c r="E90" s="123"/>
      <c r="F90" s="61">
        <v>1</v>
      </c>
      <c r="G90" s="67">
        <f t="shared" si="8"/>
        <v>32587.200000000001</v>
      </c>
      <c r="H90" s="67">
        <v>28039.7</v>
      </c>
      <c r="I90" s="108"/>
      <c r="J90" s="108">
        <f>28.1+4519.4</f>
        <v>4547.5</v>
      </c>
      <c r="K90" s="61"/>
      <c r="L90" s="125"/>
      <c r="M90" s="116"/>
      <c r="O90" s="14"/>
      <c r="P90" s="14"/>
      <c r="Q90" s="14"/>
    </row>
    <row r="91" spans="1:17" x14ac:dyDescent="0.25">
      <c r="A91" s="121"/>
      <c r="B91" s="119"/>
      <c r="C91" s="119"/>
      <c r="D91" s="66">
        <v>2024</v>
      </c>
      <c r="E91" s="123"/>
      <c r="F91" s="61">
        <v>0</v>
      </c>
      <c r="G91" s="67">
        <f t="shared" si="8"/>
        <v>0</v>
      </c>
      <c r="H91" s="67">
        <v>0</v>
      </c>
      <c r="I91" s="108"/>
      <c r="J91" s="108">
        <v>0</v>
      </c>
      <c r="K91" s="61"/>
      <c r="L91" s="69"/>
      <c r="M91" s="77"/>
      <c r="O91" s="14"/>
      <c r="P91" s="14"/>
      <c r="Q91" s="14"/>
    </row>
    <row r="92" spans="1:17" x14ac:dyDescent="0.25">
      <c r="A92" s="121"/>
      <c r="B92" s="119"/>
      <c r="C92" s="119"/>
      <c r="D92" s="66">
        <v>2025</v>
      </c>
      <c r="E92" s="123"/>
      <c r="F92" s="61">
        <v>0</v>
      </c>
      <c r="G92" s="67">
        <f>SUM(H92:J92)</f>
        <v>0</v>
      </c>
      <c r="H92" s="67">
        <v>0</v>
      </c>
      <c r="I92" s="108"/>
      <c r="J92" s="108">
        <v>0</v>
      </c>
      <c r="K92" s="61"/>
      <c r="L92" s="69"/>
      <c r="M92" s="77"/>
      <c r="O92" s="14"/>
      <c r="P92" s="14"/>
      <c r="Q92" s="14"/>
    </row>
    <row r="93" spans="1:17" ht="15.75" customHeight="1" x14ac:dyDescent="0.25">
      <c r="A93" s="133" t="s">
        <v>92</v>
      </c>
      <c r="B93" s="133"/>
      <c r="C93" s="133"/>
      <c r="D93" s="66">
        <v>2021</v>
      </c>
      <c r="E93" s="61"/>
      <c r="F93" s="71">
        <f>F68+F73+F78+F83+F88</f>
        <v>0</v>
      </c>
      <c r="G93" s="72">
        <f>H93+I93</f>
        <v>0</v>
      </c>
      <c r="H93" s="72">
        <f>H68+H73+H78+H88</f>
        <v>0</v>
      </c>
      <c r="I93" s="117">
        <f>J68+J73+J78+J88+J84</f>
        <v>0</v>
      </c>
      <c r="J93" s="117"/>
      <c r="K93" s="73">
        <v>112</v>
      </c>
      <c r="L93" s="100" t="s">
        <v>41</v>
      </c>
      <c r="M93" s="74">
        <v>228</v>
      </c>
      <c r="N93" s="8"/>
      <c r="O93" s="14"/>
      <c r="P93" s="14"/>
      <c r="Q93" s="14"/>
    </row>
    <row r="94" spans="1:17" ht="15.75" customHeight="1" x14ac:dyDescent="0.25">
      <c r="A94" s="133"/>
      <c r="B94" s="133"/>
      <c r="C94" s="133"/>
      <c r="D94" s="66">
        <v>2022</v>
      </c>
      <c r="E94" s="61"/>
      <c r="F94" s="71">
        <f>F69+F74+F79+F84+F89</f>
        <v>1</v>
      </c>
      <c r="G94" s="72">
        <f t="shared" ref="G94:G96" si="11">H94+I94</f>
        <v>19072.7</v>
      </c>
      <c r="H94" s="72">
        <f>H69+H74+H79+H89</f>
        <v>15724.6</v>
      </c>
      <c r="I94" s="117">
        <f>J69+J74+J79+J89</f>
        <v>3348.1000000000004</v>
      </c>
      <c r="J94" s="117"/>
      <c r="K94" s="73">
        <v>112</v>
      </c>
      <c r="L94" s="100" t="s">
        <v>41</v>
      </c>
      <c r="M94" s="74">
        <v>228</v>
      </c>
      <c r="N94" s="8"/>
      <c r="O94" s="14"/>
      <c r="P94" s="14"/>
      <c r="Q94" s="14"/>
    </row>
    <row r="95" spans="1:17" ht="15.75" customHeight="1" x14ac:dyDescent="0.25">
      <c r="A95" s="133"/>
      <c r="B95" s="133"/>
      <c r="C95" s="133"/>
      <c r="D95" s="66">
        <v>2023</v>
      </c>
      <c r="E95" s="61"/>
      <c r="F95" s="71">
        <f>F70+F75+F80+F85+F90</f>
        <v>1</v>
      </c>
      <c r="G95" s="72">
        <f t="shared" si="11"/>
        <v>32587.200000000001</v>
      </c>
      <c r="H95" s="72">
        <f>H70+H75+H80+H90</f>
        <v>28039.7</v>
      </c>
      <c r="I95" s="117">
        <f>J70+J75+J80+J90</f>
        <v>4547.5</v>
      </c>
      <c r="J95" s="117"/>
      <c r="K95" s="73">
        <v>112</v>
      </c>
      <c r="L95" s="100" t="s">
        <v>41</v>
      </c>
      <c r="M95" s="74">
        <v>228</v>
      </c>
      <c r="N95" s="8"/>
      <c r="O95" s="14"/>
      <c r="P95" s="14"/>
      <c r="Q95" s="14"/>
    </row>
    <row r="96" spans="1:17" ht="15.75" customHeight="1" x14ac:dyDescent="0.25">
      <c r="A96" s="133"/>
      <c r="B96" s="133"/>
      <c r="C96" s="133"/>
      <c r="D96" s="66">
        <v>2024</v>
      </c>
      <c r="E96" s="61"/>
      <c r="F96" s="71">
        <f>F71+F76+F81+F91</f>
        <v>1</v>
      </c>
      <c r="G96" s="72">
        <f t="shared" si="11"/>
        <v>23175</v>
      </c>
      <c r="H96" s="72">
        <f>H71+H76+H81+H91</f>
        <v>23151.8</v>
      </c>
      <c r="I96" s="117">
        <f>J71+J76+J81+J91</f>
        <v>23.2</v>
      </c>
      <c r="J96" s="117"/>
      <c r="K96" s="73">
        <v>112</v>
      </c>
      <c r="L96" s="100" t="s">
        <v>41</v>
      </c>
      <c r="M96" s="74">
        <v>228</v>
      </c>
      <c r="N96" s="8"/>
      <c r="O96" s="14"/>
      <c r="P96" s="14"/>
      <c r="Q96" s="14"/>
    </row>
    <row r="97" spans="1:17" x14ac:dyDescent="0.25">
      <c r="A97" s="133"/>
      <c r="B97" s="133"/>
      <c r="C97" s="133"/>
      <c r="D97" s="66">
        <v>2025</v>
      </c>
      <c r="E97" s="61"/>
      <c r="F97" s="61">
        <f>F72+F77+F82+F87+F92</f>
        <v>1</v>
      </c>
      <c r="G97" s="67">
        <f>SUM(H97:J97)</f>
        <v>23175</v>
      </c>
      <c r="H97" s="67">
        <f>H72+H77+H82+H87+H92</f>
        <v>23151.8</v>
      </c>
      <c r="I97" s="108"/>
      <c r="J97" s="108">
        <f>J72+J77+J82+J87+J92</f>
        <v>23.2</v>
      </c>
      <c r="K97" s="61"/>
      <c r="L97" s="69"/>
      <c r="M97" s="70"/>
      <c r="O97" s="14"/>
      <c r="P97" s="14"/>
      <c r="Q97" s="14"/>
    </row>
    <row r="98" spans="1:17" ht="28.5" customHeight="1" x14ac:dyDescent="0.25">
      <c r="A98" s="135" t="s">
        <v>29</v>
      </c>
      <c r="B98" s="136"/>
      <c r="C98" s="136"/>
      <c r="D98" s="136"/>
      <c r="E98" s="136"/>
      <c r="F98" s="136"/>
      <c r="G98" s="136"/>
      <c r="H98" s="136"/>
      <c r="I98" s="136"/>
      <c r="J98" s="137"/>
      <c r="K98" s="87"/>
      <c r="L98" s="64"/>
      <c r="M98" s="65"/>
      <c r="O98" s="14"/>
      <c r="P98" s="14"/>
      <c r="Q98" s="14"/>
    </row>
    <row r="99" spans="1:17" ht="17.25" hidden="1" customHeight="1" x14ac:dyDescent="0.25">
      <c r="A99" s="132" t="s">
        <v>31</v>
      </c>
      <c r="B99" s="119" t="s">
        <v>19</v>
      </c>
      <c r="C99" s="119"/>
      <c r="D99" s="66">
        <v>2021</v>
      </c>
      <c r="E99" s="123" t="s">
        <v>20</v>
      </c>
      <c r="F99" s="61">
        <v>0</v>
      </c>
      <c r="G99" s="78">
        <f t="shared" ref="G99:G116" si="12">SUM(H99:J99)</f>
        <v>0</v>
      </c>
      <c r="H99" s="78">
        <v>0</v>
      </c>
      <c r="I99" s="109"/>
      <c r="J99" s="109">
        <v>0</v>
      </c>
      <c r="K99" s="123">
        <v>112</v>
      </c>
      <c r="L99" s="124" t="s">
        <v>41</v>
      </c>
      <c r="M99" s="114">
        <v>228</v>
      </c>
      <c r="O99" s="14"/>
      <c r="P99" s="14"/>
      <c r="Q99" s="14"/>
    </row>
    <row r="100" spans="1:17" hidden="1" x14ac:dyDescent="0.25">
      <c r="A100" s="132"/>
      <c r="B100" s="119"/>
      <c r="C100" s="119"/>
      <c r="D100" s="66">
        <v>2022</v>
      </c>
      <c r="E100" s="123"/>
      <c r="F100" s="79">
        <v>0</v>
      </c>
      <c r="G100" s="78">
        <f>SUM(H100:J100)</f>
        <v>0</v>
      </c>
      <c r="H100" s="78">
        <v>0</v>
      </c>
      <c r="I100" s="109"/>
      <c r="J100" s="109">
        <v>0</v>
      </c>
      <c r="K100" s="123"/>
      <c r="L100" s="125"/>
      <c r="M100" s="115"/>
      <c r="O100" s="14"/>
      <c r="P100" s="14"/>
      <c r="Q100" s="14"/>
    </row>
    <row r="101" spans="1:17" hidden="1" x14ac:dyDescent="0.25">
      <c r="A101" s="132"/>
      <c r="B101" s="119"/>
      <c r="C101" s="119"/>
      <c r="D101" s="66">
        <v>2023</v>
      </c>
      <c r="E101" s="123"/>
      <c r="F101" s="61">
        <v>0</v>
      </c>
      <c r="G101" s="78">
        <f t="shared" si="12"/>
        <v>0</v>
      </c>
      <c r="H101" s="78">
        <v>0</v>
      </c>
      <c r="I101" s="109"/>
      <c r="J101" s="109">
        <v>0</v>
      </c>
      <c r="K101" s="123"/>
      <c r="L101" s="125"/>
      <c r="M101" s="115"/>
      <c r="O101" s="14"/>
      <c r="P101" s="14"/>
      <c r="Q101" s="14"/>
    </row>
    <row r="102" spans="1:17" hidden="1" x14ac:dyDescent="0.25">
      <c r="A102" s="132"/>
      <c r="B102" s="119"/>
      <c r="C102" s="119"/>
      <c r="D102" s="66">
        <v>2024</v>
      </c>
      <c r="E102" s="123"/>
      <c r="F102" s="61">
        <v>0</v>
      </c>
      <c r="G102" s="78">
        <f>SUM(H102:J102)</f>
        <v>0</v>
      </c>
      <c r="H102" s="78">
        <v>0</v>
      </c>
      <c r="I102" s="109"/>
      <c r="J102" s="109">
        <v>0</v>
      </c>
      <c r="K102" s="61"/>
      <c r="L102" s="125"/>
      <c r="M102" s="115"/>
      <c r="O102" s="14"/>
      <c r="P102" s="14"/>
      <c r="Q102" s="14"/>
    </row>
    <row r="103" spans="1:17" hidden="1" x14ac:dyDescent="0.25">
      <c r="A103" s="132"/>
      <c r="B103" s="119"/>
      <c r="C103" s="119"/>
      <c r="D103" s="66">
        <v>2025</v>
      </c>
      <c r="E103" s="123"/>
      <c r="F103" s="61">
        <v>0</v>
      </c>
      <c r="G103" s="76">
        <f>SUM(H103:J103)</f>
        <v>0</v>
      </c>
      <c r="H103" s="76">
        <v>0</v>
      </c>
      <c r="I103" s="110"/>
      <c r="J103" s="108">
        <v>0</v>
      </c>
      <c r="K103" s="61"/>
      <c r="L103" s="125"/>
      <c r="M103" s="115"/>
      <c r="O103" s="14"/>
      <c r="P103" s="14"/>
      <c r="Q103" s="14"/>
    </row>
    <row r="104" spans="1:17" ht="15.75" customHeight="1" x14ac:dyDescent="0.25">
      <c r="A104" s="132" t="s">
        <v>31</v>
      </c>
      <c r="B104" s="119" t="s">
        <v>35</v>
      </c>
      <c r="C104" s="119"/>
      <c r="D104" s="66">
        <v>2021</v>
      </c>
      <c r="E104" s="123" t="s">
        <v>20</v>
      </c>
      <c r="F104" s="61">
        <v>0</v>
      </c>
      <c r="G104" s="67">
        <f t="shared" si="12"/>
        <v>0</v>
      </c>
      <c r="H104" s="67">
        <v>0</v>
      </c>
      <c r="I104" s="108"/>
      <c r="J104" s="108">
        <v>0</v>
      </c>
      <c r="K104" s="123">
        <v>112</v>
      </c>
      <c r="L104" s="125"/>
      <c r="M104" s="115"/>
      <c r="N104" s="48">
        <v>10.8</v>
      </c>
      <c r="O104" s="14"/>
      <c r="P104" s="14"/>
      <c r="Q104" s="14"/>
    </row>
    <row r="105" spans="1:17" ht="15.75" customHeight="1" x14ac:dyDescent="0.25">
      <c r="A105" s="132"/>
      <c r="B105" s="119"/>
      <c r="C105" s="119"/>
      <c r="D105" s="66">
        <v>2022</v>
      </c>
      <c r="E105" s="123"/>
      <c r="F105" s="75">
        <v>1</v>
      </c>
      <c r="G105" s="67">
        <f t="shared" si="12"/>
        <v>0</v>
      </c>
      <c r="H105" s="67">
        <v>0</v>
      </c>
      <c r="I105" s="108"/>
      <c r="J105" s="108">
        <v>0</v>
      </c>
      <c r="K105" s="123"/>
      <c r="L105" s="125"/>
      <c r="M105" s="115"/>
      <c r="O105" s="14"/>
      <c r="P105" s="14"/>
      <c r="Q105" s="14"/>
    </row>
    <row r="106" spans="1:17" ht="15.75" customHeight="1" x14ac:dyDescent="0.25">
      <c r="A106" s="132"/>
      <c r="B106" s="119"/>
      <c r="C106" s="119"/>
      <c r="D106" s="66">
        <v>2023</v>
      </c>
      <c r="E106" s="123"/>
      <c r="F106" s="75">
        <v>0</v>
      </c>
      <c r="G106" s="67">
        <f t="shared" si="12"/>
        <v>0</v>
      </c>
      <c r="H106" s="67">
        <v>0</v>
      </c>
      <c r="I106" s="108"/>
      <c r="J106" s="108">
        <v>0</v>
      </c>
      <c r="K106" s="123"/>
      <c r="L106" s="125"/>
      <c r="M106" s="115"/>
      <c r="O106" s="14"/>
      <c r="P106" s="14"/>
      <c r="Q106" s="14"/>
    </row>
    <row r="107" spans="1:17" x14ac:dyDescent="0.25">
      <c r="A107" s="132"/>
      <c r="B107" s="119"/>
      <c r="C107" s="119"/>
      <c r="D107" s="66">
        <v>2024</v>
      </c>
      <c r="E107" s="123"/>
      <c r="F107" s="61">
        <v>0</v>
      </c>
      <c r="G107" s="67">
        <f>SUM(H107:J107)</f>
        <v>0</v>
      </c>
      <c r="H107" s="67">
        <v>0</v>
      </c>
      <c r="I107" s="108"/>
      <c r="J107" s="108">
        <v>0</v>
      </c>
      <c r="K107" s="61"/>
      <c r="L107" s="125"/>
      <c r="M107" s="115"/>
      <c r="O107" s="14"/>
      <c r="P107" s="14"/>
      <c r="Q107" s="14"/>
    </row>
    <row r="108" spans="1:17" x14ac:dyDescent="0.25">
      <c r="A108" s="132"/>
      <c r="B108" s="119"/>
      <c r="C108" s="119"/>
      <c r="D108" s="66">
        <v>2025</v>
      </c>
      <c r="E108" s="123"/>
      <c r="F108" s="61">
        <v>0</v>
      </c>
      <c r="G108" s="67">
        <f>SUM(H108:J108)</f>
        <v>0</v>
      </c>
      <c r="H108" s="67">
        <v>0</v>
      </c>
      <c r="I108" s="108"/>
      <c r="J108" s="108">
        <v>0</v>
      </c>
      <c r="K108" s="61"/>
      <c r="L108" s="125"/>
      <c r="M108" s="115"/>
      <c r="O108" s="14"/>
      <c r="P108" s="14"/>
      <c r="Q108" s="14"/>
    </row>
    <row r="109" spans="1:17" ht="18.75" customHeight="1" x14ac:dyDescent="0.25">
      <c r="A109" s="132" t="s">
        <v>37</v>
      </c>
      <c r="B109" s="119" t="s">
        <v>127</v>
      </c>
      <c r="C109" s="119"/>
      <c r="D109" s="66">
        <v>2021</v>
      </c>
      <c r="E109" s="123" t="s">
        <v>20</v>
      </c>
      <c r="F109" s="61">
        <v>0</v>
      </c>
      <c r="G109" s="67">
        <f t="shared" si="12"/>
        <v>0</v>
      </c>
      <c r="H109" s="67">
        <v>0</v>
      </c>
      <c r="I109" s="108"/>
      <c r="J109" s="108">
        <v>0</v>
      </c>
      <c r="K109" s="123">
        <v>112</v>
      </c>
      <c r="L109" s="125"/>
      <c r="M109" s="115"/>
      <c r="N109" s="48">
        <v>3.5</v>
      </c>
      <c r="O109" s="14"/>
      <c r="P109" s="14"/>
      <c r="Q109" s="14"/>
    </row>
    <row r="110" spans="1:17" x14ac:dyDescent="0.25">
      <c r="A110" s="132"/>
      <c r="B110" s="119"/>
      <c r="C110" s="119"/>
      <c r="D110" s="66">
        <v>2022</v>
      </c>
      <c r="E110" s="123"/>
      <c r="F110" s="75">
        <v>0</v>
      </c>
      <c r="G110" s="67">
        <f t="shared" si="12"/>
        <v>0</v>
      </c>
      <c r="H110" s="67">
        <v>0</v>
      </c>
      <c r="I110" s="108"/>
      <c r="J110" s="108">
        <v>0</v>
      </c>
      <c r="K110" s="123"/>
      <c r="L110" s="125"/>
      <c r="M110" s="115"/>
      <c r="O110" s="14"/>
      <c r="P110" s="14"/>
      <c r="Q110" s="14"/>
    </row>
    <row r="111" spans="1:17" x14ac:dyDescent="0.25">
      <c r="A111" s="132"/>
      <c r="B111" s="119"/>
      <c r="C111" s="119"/>
      <c r="D111" s="66">
        <v>2023</v>
      </c>
      <c r="E111" s="123"/>
      <c r="F111" s="75">
        <v>0</v>
      </c>
      <c r="G111" s="67">
        <f t="shared" si="12"/>
        <v>0</v>
      </c>
      <c r="H111" s="67">
        <v>0</v>
      </c>
      <c r="I111" s="108"/>
      <c r="J111" s="108">
        <v>0</v>
      </c>
      <c r="K111" s="123"/>
      <c r="L111" s="125"/>
      <c r="M111" s="115"/>
      <c r="O111" s="50"/>
      <c r="P111" s="14"/>
      <c r="Q111" s="14"/>
    </row>
    <row r="112" spans="1:17" x14ac:dyDescent="0.25">
      <c r="A112" s="132"/>
      <c r="B112" s="119"/>
      <c r="C112" s="119"/>
      <c r="D112" s="66">
        <v>2024</v>
      </c>
      <c r="E112" s="123"/>
      <c r="F112" s="61">
        <v>0</v>
      </c>
      <c r="G112" s="67">
        <f>SUM(H112:J112)</f>
        <v>0</v>
      </c>
      <c r="H112" s="67">
        <v>0</v>
      </c>
      <c r="I112" s="108"/>
      <c r="J112" s="108">
        <v>0</v>
      </c>
      <c r="K112" s="61"/>
      <c r="L112" s="125"/>
      <c r="M112" s="115"/>
      <c r="O112" s="14"/>
      <c r="P112" s="14"/>
      <c r="Q112" s="14"/>
    </row>
    <row r="113" spans="1:17" x14ac:dyDescent="0.25">
      <c r="A113" s="132"/>
      <c r="B113" s="119"/>
      <c r="C113" s="119"/>
      <c r="D113" s="66">
        <v>2025</v>
      </c>
      <c r="E113" s="123"/>
      <c r="F113" s="61">
        <v>1</v>
      </c>
      <c r="G113" s="67">
        <f>SUM(H113:J113)</f>
        <v>0</v>
      </c>
      <c r="H113" s="67">
        <v>0</v>
      </c>
      <c r="I113" s="108"/>
      <c r="J113" s="108">
        <v>0</v>
      </c>
      <c r="K113" s="61"/>
      <c r="L113" s="125"/>
      <c r="M113" s="115"/>
      <c r="O113" s="14"/>
      <c r="P113" s="14"/>
      <c r="Q113" s="14"/>
    </row>
    <row r="114" spans="1:17" ht="18.75" customHeight="1" x14ac:dyDescent="0.25">
      <c r="A114" s="132" t="s">
        <v>38</v>
      </c>
      <c r="B114" s="119" t="s">
        <v>128</v>
      </c>
      <c r="C114" s="119"/>
      <c r="D114" s="66">
        <v>2021</v>
      </c>
      <c r="E114" s="123" t="s">
        <v>20</v>
      </c>
      <c r="F114" s="75">
        <v>0</v>
      </c>
      <c r="G114" s="67">
        <f t="shared" si="12"/>
        <v>0</v>
      </c>
      <c r="H114" s="67">
        <v>0</v>
      </c>
      <c r="I114" s="108"/>
      <c r="J114" s="108">
        <v>0</v>
      </c>
      <c r="K114" s="123">
        <v>112</v>
      </c>
      <c r="L114" s="125"/>
      <c r="M114" s="115"/>
      <c r="N114" s="48">
        <v>12</v>
      </c>
      <c r="O114" s="14"/>
      <c r="P114" s="14"/>
      <c r="Q114" s="14"/>
    </row>
    <row r="115" spans="1:17" x14ac:dyDescent="0.25">
      <c r="A115" s="132"/>
      <c r="B115" s="119"/>
      <c r="C115" s="119"/>
      <c r="D115" s="66">
        <v>2022</v>
      </c>
      <c r="E115" s="123"/>
      <c r="F115" s="75">
        <v>0</v>
      </c>
      <c r="G115" s="67">
        <f t="shared" si="12"/>
        <v>0</v>
      </c>
      <c r="H115" s="67">
        <v>0</v>
      </c>
      <c r="I115" s="108"/>
      <c r="J115" s="108">
        <v>0</v>
      </c>
      <c r="K115" s="123"/>
      <c r="L115" s="125"/>
      <c r="M115" s="115"/>
      <c r="O115" s="14"/>
      <c r="P115" s="14"/>
      <c r="Q115" s="14"/>
    </row>
    <row r="116" spans="1:17" x14ac:dyDescent="0.25">
      <c r="A116" s="132"/>
      <c r="B116" s="119"/>
      <c r="C116" s="119"/>
      <c r="D116" s="66">
        <v>2023</v>
      </c>
      <c r="E116" s="123"/>
      <c r="F116" s="75">
        <v>0</v>
      </c>
      <c r="G116" s="67">
        <f t="shared" si="12"/>
        <v>0</v>
      </c>
      <c r="H116" s="67">
        <v>0</v>
      </c>
      <c r="I116" s="108"/>
      <c r="J116" s="108">
        <v>0</v>
      </c>
      <c r="K116" s="123"/>
      <c r="L116" s="125"/>
      <c r="M116" s="115"/>
      <c r="O116" s="50"/>
      <c r="P116" s="14"/>
      <c r="Q116" s="14"/>
    </row>
    <row r="117" spans="1:17" x14ac:dyDescent="0.25">
      <c r="A117" s="132"/>
      <c r="B117" s="119"/>
      <c r="C117" s="119"/>
      <c r="D117" s="66">
        <v>2024</v>
      </c>
      <c r="E117" s="123"/>
      <c r="F117" s="61">
        <v>1</v>
      </c>
      <c r="G117" s="67">
        <f t="shared" ref="G117:G123" si="13">SUM(H117:J117)</f>
        <v>0</v>
      </c>
      <c r="H117" s="67">
        <v>0</v>
      </c>
      <c r="I117" s="108"/>
      <c r="J117" s="108">
        <v>0</v>
      </c>
      <c r="K117" s="61"/>
      <c r="L117" s="125"/>
      <c r="M117" s="115"/>
      <c r="O117" s="14"/>
      <c r="P117" s="14"/>
      <c r="Q117" s="14"/>
    </row>
    <row r="118" spans="1:17" x14ac:dyDescent="0.25">
      <c r="A118" s="132"/>
      <c r="B118" s="119"/>
      <c r="C118" s="119"/>
      <c r="D118" s="66">
        <v>2025</v>
      </c>
      <c r="E118" s="123"/>
      <c r="F118" s="61">
        <v>0</v>
      </c>
      <c r="G118" s="67">
        <f t="shared" si="13"/>
        <v>0</v>
      </c>
      <c r="H118" s="67">
        <v>0</v>
      </c>
      <c r="I118" s="108"/>
      <c r="J118" s="108">
        <v>0</v>
      </c>
      <c r="K118" s="61"/>
      <c r="L118" s="69"/>
      <c r="M118" s="70"/>
      <c r="O118" s="14"/>
      <c r="P118" s="14"/>
      <c r="Q118" s="14"/>
    </row>
    <row r="119" spans="1:17" ht="20.25" customHeight="1" x14ac:dyDescent="0.25">
      <c r="A119" s="121" t="s">
        <v>39</v>
      </c>
      <c r="B119" s="119" t="s">
        <v>58</v>
      </c>
      <c r="C119" s="119"/>
      <c r="D119" s="66">
        <v>2021</v>
      </c>
      <c r="E119" s="123" t="s">
        <v>20</v>
      </c>
      <c r="F119" s="80">
        <v>1</v>
      </c>
      <c r="G119" s="67">
        <f t="shared" si="13"/>
        <v>975.87</v>
      </c>
      <c r="H119" s="67">
        <v>0</v>
      </c>
      <c r="I119" s="108"/>
      <c r="J119" s="108">
        <v>975.87</v>
      </c>
      <c r="K119" s="123">
        <v>112</v>
      </c>
      <c r="L119" s="69"/>
      <c r="M119" s="70"/>
      <c r="O119" s="14"/>
      <c r="P119" s="14"/>
      <c r="Q119" s="14"/>
    </row>
    <row r="120" spans="1:17" ht="20.25" customHeight="1" x14ac:dyDescent="0.25">
      <c r="A120" s="121"/>
      <c r="B120" s="119"/>
      <c r="C120" s="119"/>
      <c r="D120" s="66">
        <v>2022</v>
      </c>
      <c r="E120" s="123"/>
      <c r="F120" s="75">
        <v>0</v>
      </c>
      <c r="G120" s="67">
        <f t="shared" si="13"/>
        <v>0</v>
      </c>
      <c r="H120" s="67">
        <v>0</v>
      </c>
      <c r="I120" s="108"/>
      <c r="J120" s="108">
        <v>0</v>
      </c>
      <c r="K120" s="123"/>
      <c r="L120" s="69"/>
      <c r="M120" s="70"/>
      <c r="O120" s="14"/>
      <c r="P120" s="14"/>
      <c r="Q120" s="14"/>
    </row>
    <row r="121" spans="1:17" ht="20.25" customHeight="1" x14ac:dyDescent="0.25">
      <c r="A121" s="121"/>
      <c r="B121" s="119"/>
      <c r="C121" s="119"/>
      <c r="D121" s="66">
        <v>2023</v>
      </c>
      <c r="E121" s="123"/>
      <c r="F121" s="81" t="s">
        <v>61</v>
      </c>
      <c r="G121" s="67">
        <f t="shared" si="13"/>
        <v>0</v>
      </c>
      <c r="H121" s="67">
        <v>0</v>
      </c>
      <c r="I121" s="108"/>
      <c r="J121" s="108">
        <v>0</v>
      </c>
      <c r="K121" s="123"/>
      <c r="L121" s="69"/>
      <c r="M121" s="70"/>
      <c r="N121" s="8">
        <f>G119+G90+G79+G69+G52+G27+G22+G17</f>
        <v>55177.369590000002</v>
      </c>
      <c r="O121" s="14"/>
      <c r="P121" s="14"/>
      <c r="Q121" s="14"/>
    </row>
    <row r="122" spans="1:17" x14ac:dyDescent="0.25">
      <c r="A122" s="121"/>
      <c r="B122" s="119"/>
      <c r="C122" s="119"/>
      <c r="D122" s="66">
        <v>2024</v>
      </c>
      <c r="E122" s="123"/>
      <c r="F122" s="61">
        <v>0</v>
      </c>
      <c r="G122" s="67">
        <f t="shared" si="13"/>
        <v>0</v>
      </c>
      <c r="H122" s="67">
        <v>0</v>
      </c>
      <c r="I122" s="108"/>
      <c r="J122" s="108">
        <v>0</v>
      </c>
      <c r="K122" s="61"/>
      <c r="L122" s="69"/>
      <c r="M122" s="77"/>
      <c r="O122" s="14"/>
      <c r="P122" s="14"/>
      <c r="Q122" s="14"/>
    </row>
    <row r="123" spans="1:17" x14ac:dyDescent="0.25">
      <c r="A123" s="121"/>
      <c r="B123" s="119"/>
      <c r="C123" s="119"/>
      <c r="D123" s="66">
        <v>2025</v>
      </c>
      <c r="E123" s="123"/>
      <c r="F123" s="61">
        <v>0</v>
      </c>
      <c r="G123" s="67">
        <f t="shared" si="13"/>
        <v>0</v>
      </c>
      <c r="H123" s="67">
        <v>0</v>
      </c>
      <c r="I123" s="108"/>
      <c r="J123" s="108">
        <v>0</v>
      </c>
      <c r="K123" s="61"/>
      <c r="L123" s="69"/>
      <c r="M123" s="70"/>
      <c r="O123" s="14"/>
      <c r="P123" s="14"/>
      <c r="Q123" s="14"/>
    </row>
    <row r="124" spans="1:17" ht="15" customHeight="1" x14ac:dyDescent="0.25">
      <c r="A124" s="121" t="s">
        <v>136</v>
      </c>
      <c r="B124" s="119" t="s">
        <v>123</v>
      </c>
      <c r="C124" s="119"/>
      <c r="D124" s="66">
        <v>2021</v>
      </c>
      <c r="E124" s="123" t="s">
        <v>20</v>
      </c>
      <c r="F124" s="75">
        <v>0</v>
      </c>
      <c r="G124" s="67">
        <f t="shared" ref="G124" si="14">SUM(H124:J124)</f>
        <v>0</v>
      </c>
      <c r="H124" s="67">
        <v>0</v>
      </c>
      <c r="I124" s="108"/>
      <c r="J124" s="108">
        <v>0</v>
      </c>
      <c r="K124" s="61"/>
      <c r="L124" s="69"/>
      <c r="M124" s="70"/>
      <c r="O124" s="14"/>
      <c r="P124" s="14"/>
      <c r="Q124" s="14"/>
    </row>
    <row r="125" spans="1:17" ht="15" customHeight="1" x14ac:dyDescent="0.25">
      <c r="A125" s="121"/>
      <c r="B125" s="119"/>
      <c r="C125" s="119"/>
      <c r="D125" s="66">
        <v>2022</v>
      </c>
      <c r="E125" s="123"/>
      <c r="F125" s="75">
        <v>0</v>
      </c>
      <c r="G125" s="67"/>
      <c r="H125" s="67">
        <v>0</v>
      </c>
      <c r="I125" s="108"/>
      <c r="J125" s="108">
        <v>0</v>
      </c>
      <c r="K125" s="61"/>
      <c r="L125" s="69"/>
      <c r="M125" s="70"/>
      <c r="O125" s="14"/>
      <c r="P125" s="14"/>
      <c r="Q125" s="14"/>
    </row>
    <row r="126" spans="1:17" ht="15" customHeight="1" x14ac:dyDescent="0.25">
      <c r="A126" s="121"/>
      <c r="B126" s="119"/>
      <c r="C126" s="119"/>
      <c r="D126" s="66">
        <v>2023</v>
      </c>
      <c r="E126" s="123"/>
      <c r="F126" s="61">
        <v>1</v>
      </c>
      <c r="G126" s="67">
        <f t="shared" ref="G126:G127" si="15">SUM(H126:J126)</f>
        <v>0</v>
      </c>
      <c r="H126" s="67">
        <v>0</v>
      </c>
      <c r="I126" s="108"/>
      <c r="J126" s="108">
        <v>0</v>
      </c>
      <c r="K126" s="61"/>
      <c r="L126" s="69"/>
      <c r="M126" s="70"/>
      <c r="O126" s="14"/>
      <c r="P126" s="14"/>
      <c r="Q126" s="14"/>
    </row>
    <row r="127" spans="1:17" x14ac:dyDescent="0.25">
      <c r="A127" s="121"/>
      <c r="B127" s="119"/>
      <c r="C127" s="119"/>
      <c r="D127" s="66">
        <v>2024</v>
      </c>
      <c r="E127" s="123"/>
      <c r="F127" s="61">
        <v>0</v>
      </c>
      <c r="G127" s="67">
        <f t="shared" si="15"/>
        <v>0</v>
      </c>
      <c r="H127" s="67">
        <v>0</v>
      </c>
      <c r="I127" s="108"/>
      <c r="J127" s="108">
        <v>0</v>
      </c>
      <c r="K127" s="61"/>
      <c r="L127" s="69"/>
      <c r="M127" s="77"/>
      <c r="O127" s="14"/>
      <c r="P127" s="14"/>
      <c r="Q127" s="14"/>
    </row>
    <row r="128" spans="1:17" x14ac:dyDescent="0.25">
      <c r="A128" s="121"/>
      <c r="B128" s="119"/>
      <c r="C128" s="119"/>
      <c r="D128" s="66">
        <v>2025</v>
      </c>
      <c r="E128" s="123"/>
      <c r="F128" s="61">
        <v>0</v>
      </c>
      <c r="G128" s="67">
        <f>SUM(H128:J128)</f>
        <v>0</v>
      </c>
      <c r="H128" s="67">
        <v>0</v>
      </c>
      <c r="I128" s="108"/>
      <c r="J128" s="108">
        <v>0</v>
      </c>
      <c r="K128" s="61"/>
      <c r="L128" s="69"/>
      <c r="M128" s="77"/>
      <c r="O128" s="14"/>
      <c r="P128" s="14"/>
      <c r="Q128" s="14"/>
    </row>
    <row r="129" spans="1:17" ht="15.75" customHeight="1" x14ac:dyDescent="0.25">
      <c r="A129" s="133" t="s">
        <v>93</v>
      </c>
      <c r="B129" s="133"/>
      <c r="C129" s="133"/>
      <c r="D129" s="66">
        <v>2021</v>
      </c>
      <c r="E129" s="61"/>
      <c r="F129" s="71">
        <f>F99+F104+F109+F114+F119+F124</f>
        <v>1</v>
      </c>
      <c r="G129" s="72">
        <f>H129+I129</f>
        <v>975.87</v>
      </c>
      <c r="H129" s="72">
        <f t="shared" ref="H129" si="16">H78+H88+H93+H98+H102+H107+H112+H117</f>
        <v>0</v>
      </c>
      <c r="I129" s="117">
        <f>J99+J104+J109+J114+J119</f>
        <v>975.87</v>
      </c>
      <c r="J129" s="117"/>
      <c r="K129" s="73">
        <v>112</v>
      </c>
      <c r="L129" s="100" t="s">
        <v>41</v>
      </c>
      <c r="M129" s="74">
        <v>228</v>
      </c>
      <c r="N129" s="8"/>
      <c r="O129" s="14"/>
      <c r="P129" s="14"/>
      <c r="Q129" s="14"/>
    </row>
    <row r="130" spans="1:17" ht="15.75" customHeight="1" x14ac:dyDescent="0.25">
      <c r="A130" s="133"/>
      <c r="B130" s="133"/>
      <c r="C130" s="133"/>
      <c r="D130" s="66">
        <v>2022</v>
      </c>
      <c r="E130" s="61"/>
      <c r="F130" s="71">
        <f>F100+F105+F110+F115+F120+F125</f>
        <v>1</v>
      </c>
      <c r="G130" s="72">
        <f t="shared" ref="G130:G132" si="17">H130+I130</f>
        <v>0</v>
      </c>
      <c r="H130" s="72">
        <f>H78+H88+H93+H98+H102+H107+H112+H117</f>
        <v>0</v>
      </c>
      <c r="I130" s="117">
        <f>J100+J105+J110+J115+J120</f>
        <v>0</v>
      </c>
      <c r="J130" s="117"/>
      <c r="K130" s="73">
        <v>112</v>
      </c>
      <c r="L130" s="100" t="s">
        <v>41</v>
      </c>
      <c r="M130" s="74">
        <v>228</v>
      </c>
      <c r="N130" s="8"/>
      <c r="O130" s="14"/>
      <c r="P130" s="14"/>
      <c r="Q130" s="14"/>
    </row>
    <row r="131" spans="1:17" ht="15.75" customHeight="1" x14ac:dyDescent="0.25">
      <c r="A131" s="133"/>
      <c r="B131" s="133"/>
      <c r="C131" s="133"/>
      <c r="D131" s="66">
        <v>2023</v>
      </c>
      <c r="E131" s="61"/>
      <c r="F131" s="71">
        <f>F101+F106+F111+F116+F121+F126</f>
        <v>1</v>
      </c>
      <c r="G131" s="72">
        <f t="shared" si="17"/>
        <v>0</v>
      </c>
      <c r="H131" s="72">
        <f>H78+H88+H93+H98+H102+H107+H112+H117+H126</f>
        <v>0</v>
      </c>
      <c r="I131" s="117">
        <f>J126+J121+J116+J111+J106</f>
        <v>0</v>
      </c>
      <c r="J131" s="117"/>
      <c r="K131" s="73">
        <v>112</v>
      </c>
      <c r="L131" s="100" t="s">
        <v>41</v>
      </c>
      <c r="M131" s="74">
        <v>228</v>
      </c>
      <c r="N131" s="8"/>
      <c r="O131" s="14"/>
      <c r="P131" s="14"/>
      <c r="Q131" s="14"/>
    </row>
    <row r="132" spans="1:17" ht="15.75" customHeight="1" x14ac:dyDescent="0.25">
      <c r="A132" s="133"/>
      <c r="B132" s="133"/>
      <c r="C132" s="133"/>
      <c r="D132" s="66">
        <v>2024</v>
      </c>
      <c r="E132" s="61"/>
      <c r="F132" s="71">
        <f>F102+F107+F112+F127+F117+F122</f>
        <v>1</v>
      </c>
      <c r="G132" s="72">
        <f t="shared" si="17"/>
        <v>0</v>
      </c>
      <c r="H132" s="72">
        <v>0</v>
      </c>
      <c r="I132" s="117">
        <f>J100+J105+J110+J115+J120</f>
        <v>0</v>
      </c>
      <c r="J132" s="117"/>
      <c r="K132" s="73">
        <v>112</v>
      </c>
      <c r="L132" s="100" t="s">
        <v>41</v>
      </c>
      <c r="M132" s="74">
        <v>228</v>
      </c>
      <c r="N132" s="8"/>
      <c r="O132" s="14"/>
      <c r="P132" s="14"/>
      <c r="Q132" s="14"/>
    </row>
    <row r="133" spans="1:17" x14ac:dyDescent="0.25">
      <c r="A133" s="133"/>
      <c r="B133" s="133"/>
      <c r="C133" s="133"/>
      <c r="D133" s="66">
        <v>2025</v>
      </c>
      <c r="E133" s="61"/>
      <c r="F133" s="61">
        <f>F103+F108+F113+F118+F123+F128</f>
        <v>1</v>
      </c>
      <c r="G133" s="67">
        <f>SUM(H133:J133)</f>
        <v>0</v>
      </c>
      <c r="H133" s="67">
        <f>H103+H108+H118+H123+H128</f>
        <v>0</v>
      </c>
      <c r="I133" s="108"/>
      <c r="J133" s="108">
        <f>J103+J108+J113+J118+J124+J128</f>
        <v>0</v>
      </c>
      <c r="K133" s="61"/>
      <c r="L133" s="69"/>
      <c r="M133" s="70"/>
      <c r="O133" s="14"/>
      <c r="P133" s="14"/>
      <c r="Q133" s="14"/>
    </row>
    <row r="134" spans="1:17" ht="51" customHeight="1" x14ac:dyDescent="0.25">
      <c r="A134" s="138" t="s">
        <v>56</v>
      </c>
      <c r="B134" s="139"/>
      <c r="C134" s="139"/>
      <c r="D134" s="139"/>
      <c r="E134" s="139"/>
      <c r="F134" s="139"/>
      <c r="G134" s="139"/>
      <c r="H134" s="139"/>
      <c r="I134" s="139"/>
      <c r="J134" s="140"/>
      <c r="K134" s="107"/>
      <c r="L134" s="62"/>
      <c r="M134" s="63"/>
      <c r="O134" s="14"/>
      <c r="P134" s="14"/>
      <c r="Q134" s="14"/>
    </row>
    <row r="135" spans="1:17" ht="23.25" customHeight="1" x14ac:dyDescent="0.25">
      <c r="A135" s="134" t="s">
        <v>47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87"/>
      <c r="L135" s="64"/>
      <c r="M135" s="65"/>
      <c r="O135" s="14"/>
      <c r="P135" s="14"/>
      <c r="Q135" s="14"/>
    </row>
    <row r="136" spans="1:17" ht="27" customHeight="1" x14ac:dyDescent="0.25">
      <c r="A136" s="134" t="s">
        <v>49</v>
      </c>
      <c r="B136" s="134"/>
      <c r="C136" s="134"/>
      <c r="D136" s="134"/>
      <c r="E136" s="134"/>
      <c r="F136" s="134"/>
      <c r="G136" s="134"/>
      <c r="H136" s="134"/>
      <c r="I136" s="134"/>
      <c r="J136" s="134"/>
      <c r="K136" s="87"/>
      <c r="L136" s="64"/>
      <c r="M136" s="65"/>
      <c r="O136" s="14"/>
      <c r="P136" s="14"/>
      <c r="Q136" s="14"/>
    </row>
    <row r="137" spans="1:17" ht="17.25" customHeight="1" x14ac:dyDescent="0.25">
      <c r="A137" s="121" t="s">
        <v>9</v>
      </c>
      <c r="B137" s="119" t="s">
        <v>135</v>
      </c>
      <c r="C137" s="122"/>
      <c r="D137" s="66">
        <v>2021</v>
      </c>
      <c r="E137" s="123" t="s">
        <v>30</v>
      </c>
      <c r="F137" s="61">
        <v>0</v>
      </c>
      <c r="G137" s="67">
        <f>SUM(H137:J137)</f>
        <v>0</v>
      </c>
      <c r="H137" s="67">
        <v>0</v>
      </c>
      <c r="I137" s="108"/>
      <c r="J137" s="108">
        <v>0</v>
      </c>
      <c r="K137" s="61"/>
      <c r="L137" s="124" t="s">
        <v>45</v>
      </c>
      <c r="M137" s="114">
        <v>600</v>
      </c>
      <c r="O137" s="14"/>
      <c r="P137" s="14"/>
      <c r="Q137" s="14"/>
    </row>
    <row r="138" spans="1:17" x14ac:dyDescent="0.25">
      <c r="A138" s="121"/>
      <c r="B138" s="122"/>
      <c r="C138" s="122"/>
      <c r="D138" s="66">
        <v>2022</v>
      </c>
      <c r="E138" s="123"/>
      <c r="F138" s="61">
        <v>0</v>
      </c>
      <c r="G138" s="67">
        <f>SUM(H138:J138)</f>
        <v>0</v>
      </c>
      <c r="H138" s="67">
        <v>0</v>
      </c>
      <c r="I138" s="108"/>
      <c r="J138" s="108">
        <v>0</v>
      </c>
      <c r="K138" s="61"/>
      <c r="L138" s="125"/>
      <c r="M138" s="115"/>
      <c r="O138" s="14"/>
      <c r="P138" s="14"/>
      <c r="Q138" s="14"/>
    </row>
    <row r="139" spans="1:17" x14ac:dyDescent="0.25">
      <c r="A139" s="121"/>
      <c r="B139" s="122"/>
      <c r="C139" s="122"/>
      <c r="D139" s="66">
        <v>2023</v>
      </c>
      <c r="E139" s="123"/>
      <c r="F139" s="61">
        <v>1</v>
      </c>
      <c r="G139" s="67">
        <f>SUM(H139:J139)</f>
        <v>914.56439999999998</v>
      </c>
      <c r="H139" s="67">
        <v>0</v>
      </c>
      <c r="I139" s="108"/>
      <c r="J139" s="108">
        <f>914.5644</f>
        <v>914.56439999999998</v>
      </c>
      <c r="K139" s="61"/>
      <c r="L139" s="126"/>
      <c r="M139" s="116"/>
      <c r="O139" s="14"/>
      <c r="P139" s="14"/>
      <c r="Q139" s="14"/>
    </row>
    <row r="140" spans="1:17" x14ac:dyDescent="0.25">
      <c r="A140" s="121"/>
      <c r="B140" s="122"/>
      <c r="C140" s="122"/>
      <c r="D140" s="66">
        <v>2024</v>
      </c>
      <c r="E140" s="123"/>
      <c r="F140" s="61">
        <v>0</v>
      </c>
      <c r="G140" s="67">
        <f>SUM(H140:J140)</f>
        <v>0</v>
      </c>
      <c r="H140" s="67">
        <v>0</v>
      </c>
      <c r="I140" s="108"/>
      <c r="J140" s="108">
        <v>0</v>
      </c>
      <c r="K140" s="61"/>
      <c r="L140" s="101"/>
      <c r="M140" s="68"/>
      <c r="O140" s="14"/>
      <c r="P140" s="14"/>
      <c r="Q140" s="14"/>
    </row>
    <row r="141" spans="1:17" x14ac:dyDescent="0.25">
      <c r="A141" s="121"/>
      <c r="B141" s="122"/>
      <c r="C141" s="122"/>
      <c r="D141" s="66">
        <v>2025</v>
      </c>
      <c r="E141" s="123"/>
      <c r="F141" s="61">
        <v>0</v>
      </c>
      <c r="G141" s="67">
        <f>SUM(H141:J141)</f>
        <v>0</v>
      </c>
      <c r="H141" s="67">
        <v>0</v>
      </c>
      <c r="I141" s="108"/>
      <c r="J141" s="108">
        <v>0</v>
      </c>
      <c r="K141" s="61"/>
      <c r="L141" s="69"/>
      <c r="M141" s="70"/>
      <c r="O141" s="14"/>
      <c r="P141" s="14"/>
      <c r="Q141" s="14"/>
    </row>
    <row r="142" spans="1:17" ht="29.25" customHeight="1" x14ac:dyDescent="0.25">
      <c r="A142" s="135" t="s">
        <v>50</v>
      </c>
      <c r="B142" s="136"/>
      <c r="C142" s="136"/>
      <c r="D142" s="136"/>
      <c r="E142" s="136"/>
      <c r="F142" s="136"/>
      <c r="G142" s="136"/>
      <c r="H142" s="136"/>
      <c r="I142" s="136"/>
      <c r="J142" s="137"/>
      <c r="K142" s="87"/>
      <c r="L142" s="64"/>
      <c r="M142" s="65"/>
      <c r="O142" s="14"/>
      <c r="P142" s="14"/>
      <c r="Q142" s="14"/>
    </row>
    <row r="143" spans="1:17" ht="17.25" customHeight="1" x14ac:dyDescent="0.25">
      <c r="A143" s="121" t="s">
        <v>22</v>
      </c>
      <c r="B143" s="119" t="s">
        <v>135</v>
      </c>
      <c r="C143" s="122"/>
      <c r="D143" s="66">
        <v>2021</v>
      </c>
      <c r="E143" s="123" t="s">
        <v>20</v>
      </c>
      <c r="F143" s="61">
        <v>0</v>
      </c>
      <c r="G143" s="78">
        <f t="shared" ref="G143:G152" si="18">SUM(H143:J143)</f>
        <v>0</v>
      </c>
      <c r="H143" s="78">
        <v>0</v>
      </c>
      <c r="I143" s="109"/>
      <c r="J143" s="109">
        <v>0</v>
      </c>
      <c r="K143" s="61"/>
      <c r="L143" s="113" t="s">
        <v>45</v>
      </c>
      <c r="M143" s="114">
        <v>600</v>
      </c>
      <c r="O143" s="14"/>
      <c r="P143" s="14"/>
      <c r="Q143" s="14"/>
    </row>
    <row r="144" spans="1:17" x14ac:dyDescent="0.25">
      <c r="A144" s="121"/>
      <c r="B144" s="122"/>
      <c r="C144" s="122"/>
      <c r="D144" s="66">
        <v>2022</v>
      </c>
      <c r="E144" s="123"/>
      <c r="F144" s="61">
        <v>0</v>
      </c>
      <c r="G144" s="78">
        <f t="shared" si="18"/>
        <v>0</v>
      </c>
      <c r="H144" s="78">
        <v>0</v>
      </c>
      <c r="I144" s="109"/>
      <c r="J144" s="109">
        <v>0</v>
      </c>
      <c r="K144" s="61"/>
      <c r="L144" s="113"/>
      <c r="M144" s="115"/>
      <c r="O144" s="14"/>
      <c r="P144" s="14"/>
      <c r="Q144" s="14"/>
    </row>
    <row r="145" spans="1:18" ht="18" customHeight="1" x14ac:dyDescent="0.25">
      <c r="A145" s="121"/>
      <c r="B145" s="122"/>
      <c r="C145" s="122"/>
      <c r="D145" s="66">
        <v>2023</v>
      </c>
      <c r="E145" s="123"/>
      <c r="F145" s="61">
        <v>1</v>
      </c>
      <c r="G145" s="67">
        <f t="shared" si="18"/>
        <v>9940.3356000000003</v>
      </c>
      <c r="H145" s="67">
        <v>0</v>
      </c>
      <c r="I145" s="108"/>
      <c r="J145" s="108">
        <f>8145.6-J139+2709.3</f>
        <v>9940.3356000000003</v>
      </c>
      <c r="K145" s="61"/>
      <c r="L145" s="113"/>
      <c r="M145" s="116"/>
      <c r="O145" s="14"/>
      <c r="P145" s="14"/>
      <c r="Q145" s="14"/>
      <c r="R145" s="15"/>
    </row>
    <row r="146" spans="1:18" ht="18" customHeight="1" x14ac:dyDescent="0.25">
      <c r="A146" s="121"/>
      <c r="B146" s="122"/>
      <c r="C146" s="122"/>
      <c r="D146" s="66">
        <v>2024</v>
      </c>
      <c r="E146" s="123"/>
      <c r="F146" s="61">
        <v>0</v>
      </c>
      <c r="G146" s="67">
        <f t="shared" si="18"/>
        <v>0</v>
      </c>
      <c r="H146" s="67">
        <v>0</v>
      </c>
      <c r="I146" s="108"/>
      <c r="J146" s="108">
        <v>0</v>
      </c>
      <c r="K146" s="61"/>
      <c r="L146" s="101"/>
      <c r="M146" s="68"/>
      <c r="O146" s="14"/>
      <c r="P146" s="14"/>
      <c r="Q146" s="14"/>
      <c r="R146" s="15">
        <f>G139+G145</f>
        <v>10854.9</v>
      </c>
    </row>
    <row r="147" spans="1:18" x14ac:dyDescent="0.25">
      <c r="A147" s="121"/>
      <c r="B147" s="122"/>
      <c r="C147" s="122"/>
      <c r="D147" s="66">
        <v>2025</v>
      </c>
      <c r="E147" s="123"/>
      <c r="F147" s="61">
        <v>0</v>
      </c>
      <c r="G147" s="67">
        <f t="shared" si="18"/>
        <v>0</v>
      </c>
      <c r="H147" s="67">
        <v>0</v>
      </c>
      <c r="I147" s="108"/>
      <c r="J147" s="108">
        <v>0</v>
      </c>
      <c r="K147" s="61"/>
      <c r="L147" s="69"/>
      <c r="M147" s="70"/>
      <c r="O147" s="14"/>
      <c r="P147" s="14"/>
      <c r="Q147" s="14"/>
    </row>
    <row r="148" spans="1:18" ht="17.25" customHeight="1" x14ac:dyDescent="0.25">
      <c r="A148" s="121" t="s">
        <v>23</v>
      </c>
      <c r="B148" s="119" t="s">
        <v>138</v>
      </c>
      <c r="C148" s="122"/>
      <c r="D148" s="66">
        <v>2021</v>
      </c>
      <c r="E148" s="123" t="s">
        <v>20</v>
      </c>
      <c r="F148" s="61">
        <v>0</v>
      </c>
      <c r="G148" s="67">
        <f t="shared" si="18"/>
        <v>0</v>
      </c>
      <c r="H148" s="67">
        <v>0</v>
      </c>
      <c r="I148" s="108"/>
      <c r="J148" s="108">
        <v>0</v>
      </c>
      <c r="K148" s="61"/>
      <c r="L148" s="113" t="s">
        <v>45</v>
      </c>
      <c r="M148" s="114">
        <v>600</v>
      </c>
      <c r="O148" s="14"/>
      <c r="P148" s="14"/>
      <c r="Q148" s="14"/>
    </row>
    <row r="149" spans="1:18" x14ac:dyDescent="0.25">
      <c r="A149" s="121"/>
      <c r="B149" s="122"/>
      <c r="C149" s="122"/>
      <c r="D149" s="66">
        <v>2022</v>
      </c>
      <c r="E149" s="123"/>
      <c r="F149" s="61">
        <v>0</v>
      </c>
      <c r="G149" s="67">
        <f t="shared" si="18"/>
        <v>0</v>
      </c>
      <c r="H149" s="67">
        <v>0</v>
      </c>
      <c r="I149" s="108"/>
      <c r="J149" s="108">
        <v>0</v>
      </c>
      <c r="K149" s="61"/>
      <c r="L149" s="113"/>
      <c r="M149" s="115"/>
      <c r="O149" s="14"/>
      <c r="P149" s="14"/>
      <c r="Q149" s="14"/>
    </row>
    <row r="150" spans="1:18" ht="18" customHeight="1" x14ac:dyDescent="0.25">
      <c r="A150" s="121"/>
      <c r="B150" s="122"/>
      <c r="C150" s="122"/>
      <c r="D150" s="66">
        <v>2023</v>
      </c>
      <c r="E150" s="123"/>
      <c r="F150" s="61">
        <v>1</v>
      </c>
      <c r="G150" s="67">
        <f t="shared" si="18"/>
        <v>15429.7</v>
      </c>
      <c r="H150" s="67">
        <v>0</v>
      </c>
      <c r="I150" s="108"/>
      <c r="J150" s="108">
        <f>4560.6+10869.1</f>
        <v>15429.7</v>
      </c>
      <c r="K150" s="61"/>
      <c r="L150" s="113"/>
      <c r="M150" s="116"/>
      <c r="O150" s="14"/>
      <c r="P150" s="14"/>
      <c r="Q150" s="14"/>
      <c r="R150" s="48" t="s">
        <v>96</v>
      </c>
    </row>
    <row r="151" spans="1:18" ht="18" customHeight="1" x14ac:dyDescent="0.25">
      <c r="A151" s="121"/>
      <c r="B151" s="122"/>
      <c r="C151" s="122"/>
      <c r="D151" s="66">
        <v>2024</v>
      </c>
      <c r="E151" s="123"/>
      <c r="F151" s="61">
        <v>0</v>
      </c>
      <c r="G151" s="78">
        <f t="shared" si="18"/>
        <v>0</v>
      </c>
      <c r="H151" s="78">
        <v>0</v>
      </c>
      <c r="I151" s="109"/>
      <c r="J151" s="109">
        <v>0</v>
      </c>
      <c r="K151" s="61"/>
      <c r="L151" s="101"/>
      <c r="M151" s="68"/>
      <c r="O151" s="14"/>
      <c r="P151" s="14"/>
      <c r="Q151" s="14"/>
    </row>
    <row r="152" spans="1:18" x14ac:dyDescent="0.25">
      <c r="A152" s="121"/>
      <c r="B152" s="122"/>
      <c r="C152" s="122"/>
      <c r="D152" s="66">
        <v>2025</v>
      </c>
      <c r="E152" s="123"/>
      <c r="F152" s="61">
        <v>0</v>
      </c>
      <c r="G152" s="76">
        <f t="shared" si="18"/>
        <v>0</v>
      </c>
      <c r="H152" s="76">
        <v>0</v>
      </c>
      <c r="I152" s="110"/>
      <c r="J152" s="108">
        <v>0</v>
      </c>
      <c r="K152" s="61"/>
      <c r="L152" s="69"/>
      <c r="M152" s="70"/>
      <c r="O152" s="14"/>
      <c r="P152" s="14"/>
      <c r="Q152" s="14"/>
    </row>
    <row r="153" spans="1:18" ht="15.75" customHeight="1" x14ac:dyDescent="0.25">
      <c r="A153" s="133" t="s">
        <v>94</v>
      </c>
      <c r="B153" s="133"/>
      <c r="C153" s="133"/>
      <c r="D153" s="66">
        <v>2021</v>
      </c>
      <c r="E153" s="61"/>
      <c r="F153" s="71">
        <f>F137+F148</f>
        <v>0</v>
      </c>
      <c r="G153" s="72">
        <f>H153+I153</f>
        <v>0</v>
      </c>
      <c r="H153" s="72">
        <f>H102+H107+H112+H117+H129+H134+H138+H148</f>
        <v>0</v>
      </c>
      <c r="I153" s="117">
        <f>J102+J107+J112+J117+J129+J134+J138+J148</f>
        <v>0</v>
      </c>
      <c r="J153" s="117"/>
      <c r="K153" s="73">
        <v>112</v>
      </c>
      <c r="L153" s="100" t="s">
        <v>41</v>
      </c>
      <c r="M153" s="74">
        <v>228</v>
      </c>
      <c r="N153" s="8"/>
      <c r="O153" s="14"/>
      <c r="P153" s="14"/>
      <c r="Q153" s="14"/>
    </row>
    <row r="154" spans="1:18" ht="15.75" customHeight="1" x14ac:dyDescent="0.25">
      <c r="A154" s="133"/>
      <c r="B154" s="133"/>
      <c r="C154" s="133"/>
      <c r="D154" s="66">
        <v>2022</v>
      </c>
      <c r="E154" s="61"/>
      <c r="F154" s="71">
        <f>F138+F149</f>
        <v>0</v>
      </c>
      <c r="G154" s="72">
        <f t="shared" ref="G154:G156" si="19">H154+I154</f>
        <v>0</v>
      </c>
      <c r="H154" s="72">
        <f>H102+H107+H112+H117+H129+H134+H138+H148</f>
        <v>0</v>
      </c>
      <c r="I154" s="117">
        <v>0</v>
      </c>
      <c r="J154" s="117"/>
      <c r="K154" s="73">
        <v>112</v>
      </c>
      <c r="L154" s="100" t="s">
        <v>41</v>
      </c>
      <c r="M154" s="74">
        <v>228</v>
      </c>
      <c r="N154" s="8"/>
      <c r="O154" s="14"/>
      <c r="P154" s="14"/>
      <c r="Q154" s="14"/>
    </row>
    <row r="155" spans="1:18" ht="15.75" customHeight="1" x14ac:dyDescent="0.25">
      <c r="A155" s="133"/>
      <c r="B155" s="133"/>
      <c r="C155" s="133"/>
      <c r="D155" s="66">
        <v>2023</v>
      </c>
      <c r="E155" s="61"/>
      <c r="F155" s="71">
        <f>F139+F150</f>
        <v>2</v>
      </c>
      <c r="G155" s="72">
        <f t="shared" si="19"/>
        <v>26284.6</v>
      </c>
      <c r="H155" s="72">
        <f>H150+H139</f>
        <v>0</v>
      </c>
      <c r="I155" s="117">
        <f>J150+J139+J145</f>
        <v>26284.6</v>
      </c>
      <c r="J155" s="117"/>
      <c r="K155" s="73">
        <v>112</v>
      </c>
      <c r="L155" s="100" t="s">
        <v>41</v>
      </c>
      <c r="M155" s="74">
        <v>228</v>
      </c>
      <c r="N155" s="8"/>
      <c r="O155" s="14"/>
      <c r="P155" s="14"/>
      <c r="Q155" s="14"/>
      <c r="R155" s="15">
        <f>26284.6-I155</f>
        <v>0</v>
      </c>
    </row>
    <row r="156" spans="1:18" ht="15.75" customHeight="1" x14ac:dyDescent="0.25">
      <c r="A156" s="133"/>
      <c r="B156" s="133"/>
      <c r="C156" s="133"/>
      <c r="D156" s="66">
        <v>2024</v>
      </c>
      <c r="E156" s="61"/>
      <c r="F156" s="71">
        <f>F140+F151</f>
        <v>0</v>
      </c>
      <c r="G156" s="72">
        <f t="shared" si="19"/>
        <v>0</v>
      </c>
      <c r="H156" s="72">
        <f>H140+H151</f>
        <v>0</v>
      </c>
      <c r="I156" s="117">
        <f>J140+J151</f>
        <v>0</v>
      </c>
      <c r="J156" s="117"/>
      <c r="K156" s="73">
        <v>112</v>
      </c>
      <c r="L156" s="100" t="s">
        <v>41</v>
      </c>
      <c r="M156" s="74">
        <v>228</v>
      </c>
      <c r="N156" s="8"/>
      <c r="O156" s="14"/>
      <c r="P156" s="14"/>
      <c r="Q156" s="14"/>
    </row>
    <row r="157" spans="1:18" x14ac:dyDescent="0.25">
      <c r="A157" s="133"/>
      <c r="B157" s="133"/>
      <c r="C157" s="133"/>
      <c r="D157" s="66">
        <v>2025</v>
      </c>
      <c r="E157" s="61"/>
      <c r="F157" s="61">
        <f>F141+F152</f>
        <v>0</v>
      </c>
      <c r="G157" s="76">
        <f>SUM(H157:J157)</f>
        <v>0</v>
      </c>
      <c r="H157" s="76">
        <f>H141+H152</f>
        <v>0</v>
      </c>
      <c r="I157" s="110"/>
      <c r="J157" s="108">
        <f>J141+J152</f>
        <v>0</v>
      </c>
      <c r="K157" s="61"/>
      <c r="L157" s="69"/>
      <c r="M157" s="70"/>
      <c r="O157" s="14"/>
      <c r="P157" s="14"/>
      <c r="Q157" s="14"/>
    </row>
    <row r="158" spans="1:18" ht="19.5" customHeight="1" x14ac:dyDescent="0.25">
      <c r="A158" s="123" t="s">
        <v>52</v>
      </c>
      <c r="B158" s="123"/>
      <c r="C158" s="123"/>
      <c r="D158" s="123"/>
      <c r="E158" s="123"/>
      <c r="F158" s="123"/>
      <c r="G158" s="123"/>
      <c r="H158" s="123"/>
      <c r="I158" s="123"/>
      <c r="J158" s="123"/>
      <c r="K158" s="107"/>
      <c r="L158" s="62"/>
      <c r="M158" s="63"/>
      <c r="O158" s="14"/>
      <c r="P158" s="14"/>
      <c r="Q158" s="14"/>
    </row>
    <row r="159" spans="1:18" ht="20.25" customHeight="1" x14ac:dyDescent="0.25">
      <c r="A159" s="123" t="s">
        <v>48</v>
      </c>
      <c r="B159" s="123"/>
      <c r="C159" s="123"/>
      <c r="D159" s="123"/>
      <c r="E159" s="123"/>
      <c r="F159" s="123"/>
      <c r="G159" s="123"/>
      <c r="H159" s="123"/>
      <c r="I159" s="123"/>
      <c r="J159" s="123"/>
      <c r="K159" s="87"/>
      <c r="L159" s="64"/>
      <c r="M159" s="65"/>
      <c r="O159" s="14"/>
      <c r="P159" s="14"/>
      <c r="Q159" s="14"/>
    </row>
    <row r="160" spans="1:18" ht="44.25" customHeight="1" x14ac:dyDescent="0.25">
      <c r="A160" s="82" t="s">
        <v>31</v>
      </c>
      <c r="B160" s="120" t="s">
        <v>28</v>
      </c>
      <c r="C160" s="120"/>
      <c r="D160" s="61">
        <v>2021</v>
      </c>
      <c r="E160" s="61" t="s">
        <v>60</v>
      </c>
      <c r="F160" s="83">
        <v>109</v>
      </c>
      <c r="G160" s="84">
        <f>I160</f>
        <v>5186.17</v>
      </c>
      <c r="H160" s="67">
        <v>0</v>
      </c>
      <c r="I160" s="117">
        <f>I190</f>
        <v>5186.17</v>
      </c>
      <c r="J160" s="117"/>
      <c r="K160" s="111"/>
      <c r="L160" s="85"/>
      <c r="M160" s="86"/>
      <c r="N160" s="8"/>
      <c r="O160" s="14"/>
      <c r="P160" s="14"/>
      <c r="Q160" s="14"/>
    </row>
    <row r="161" spans="1:17" ht="23.25" customHeight="1" x14ac:dyDescent="0.25">
      <c r="A161" s="132" t="s">
        <v>37</v>
      </c>
      <c r="B161" s="119" t="s">
        <v>139</v>
      </c>
      <c r="C161" s="119"/>
      <c r="D161" s="66">
        <v>2021</v>
      </c>
      <c r="E161" s="61" t="s">
        <v>20</v>
      </c>
      <c r="F161" s="75">
        <v>6</v>
      </c>
      <c r="G161" s="84">
        <f>I161</f>
        <v>2046.03</v>
      </c>
      <c r="H161" s="67"/>
      <c r="I161" s="117">
        <f>I191</f>
        <v>2046.03</v>
      </c>
      <c r="J161" s="117"/>
      <c r="K161" s="117"/>
      <c r="L161" s="65"/>
      <c r="M161" s="87"/>
      <c r="N161" s="8">
        <f>I160+I161</f>
        <v>7232.2</v>
      </c>
      <c r="O161" s="14"/>
      <c r="P161" s="12"/>
      <c r="Q161" s="14"/>
    </row>
    <row r="162" spans="1:17" ht="18.75" customHeight="1" x14ac:dyDescent="0.25">
      <c r="A162" s="132"/>
      <c r="B162" s="119"/>
      <c r="C162" s="119"/>
      <c r="D162" s="66">
        <v>2022</v>
      </c>
      <c r="E162" s="61" t="s">
        <v>20</v>
      </c>
      <c r="F162" s="75">
        <v>6</v>
      </c>
      <c r="G162" s="84">
        <f>H162+J162</f>
        <v>7914.3999999999987</v>
      </c>
      <c r="H162" s="67"/>
      <c r="I162" s="72"/>
      <c r="J162" s="72">
        <f>7558.9+101.9+197.2+56.4</f>
        <v>7914.3999999999987</v>
      </c>
      <c r="K162" s="111"/>
      <c r="L162" s="85"/>
      <c r="M162" s="86"/>
      <c r="N162" s="8"/>
      <c r="O162" s="14"/>
      <c r="P162" s="12"/>
      <c r="Q162" s="14"/>
    </row>
    <row r="163" spans="1:17" ht="20.25" customHeight="1" x14ac:dyDescent="0.25">
      <c r="A163" s="132"/>
      <c r="B163" s="119"/>
      <c r="C163" s="119"/>
      <c r="D163" s="66">
        <v>2023</v>
      </c>
      <c r="E163" s="61" t="s">
        <v>20</v>
      </c>
      <c r="F163" s="61">
        <v>6</v>
      </c>
      <c r="G163" s="84">
        <f>I163</f>
        <v>9066.7999999999993</v>
      </c>
      <c r="H163" s="67">
        <v>0</v>
      </c>
      <c r="I163" s="117">
        <v>9066.7999999999993</v>
      </c>
      <c r="J163" s="117"/>
      <c r="K163" s="111"/>
      <c r="L163" s="85"/>
      <c r="M163" s="86"/>
      <c r="N163" s="8"/>
      <c r="O163" s="14"/>
      <c r="P163" s="14"/>
      <c r="Q163" s="14"/>
    </row>
    <row r="164" spans="1:17" x14ac:dyDescent="0.25">
      <c r="A164" s="132"/>
      <c r="B164" s="119"/>
      <c r="C164" s="119"/>
      <c r="D164" s="66">
        <v>2024</v>
      </c>
      <c r="E164" s="61" t="s">
        <v>20</v>
      </c>
      <c r="F164" s="61">
        <v>6</v>
      </c>
      <c r="G164" s="67">
        <f>SUM(H164:I164)</f>
        <v>8457.7999999999993</v>
      </c>
      <c r="H164" s="67">
        <v>0</v>
      </c>
      <c r="I164" s="117">
        <v>8457.7999999999993</v>
      </c>
      <c r="J164" s="117"/>
      <c r="K164" s="117"/>
      <c r="L164" s="101"/>
      <c r="M164" s="68"/>
      <c r="O164" s="14"/>
      <c r="P164" s="14"/>
      <c r="Q164" s="14"/>
    </row>
    <row r="165" spans="1:17" x14ac:dyDescent="0.25">
      <c r="A165" s="132"/>
      <c r="B165" s="119"/>
      <c r="C165" s="119"/>
      <c r="D165" s="66">
        <v>2025</v>
      </c>
      <c r="E165" s="61" t="s">
        <v>20</v>
      </c>
      <c r="F165" s="61">
        <v>6</v>
      </c>
      <c r="G165" s="67">
        <f>SUM(H165:J165)</f>
        <v>8457.7999999999993</v>
      </c>
      <c r="H165" s="67">
        <v>0</v>
      </c>
      <c r="I165" s="108"/>
      <c r="J165" s="108">
        <v>8457.7999999999993</v>
      </c>
      <c r="K165" s="72"/>
      <c r="L165" s="69"/>
      <c r="M165" s="70"/>
      <c r="O165" s="14"/>
      <c r="P165" s="14"/>
      <c r="Q165" s="14"/>
    </row>
    <row r="166" spans="1:17" ht="15" customHeight="1" x14ac:dyDescent="0.25">
      <c r="A166" s="132" t="s">
        <v>38</v>
      </c>
      <c r="B166" s="120" t="s">
        <v>62</v>
      </c>
      <c r="C166" s="120"/>
      <c r="D166" s="123">
        <v>2021</v>
      </c>
      <c r="E166" s="61"/>
      <c r="F166" s="83"/>
      <c r="G166" s="84">
        <f>I166</f>
        <v>2122.87</v>
      </c>
      <c r="H166" s="67">
        <v>0</v>
      </c>
      <c r="I166" s="117">
        <f>I167+I169+I168</f>
        <v>2122.87</v>
      </c>
      <c r="J166" s="117"/>
      <c r="K166" s="117">
        <v>112</v>
      </c>
      <c r="L166" s="124" t="s">
        <v>46</v>
      </c>
      <c r="M166" s="114">
        <v>600</v>
      </c>
      <c r="N166" s="8">
        <f>N161+I166</f>
        <v>9355.07</v>
      </c>
      <c r="O166" s="12">
        <f>N166+I185+I187</f>
        <v>13872.53959</v>
      </c>
      <c r="P166" s="14"/>
      <c r="Q166" s="14"/>
    </row>
    <row r="167" spans="1:17" ht="15" customHeight="1" x14ac:dyDescent="0.25">
      <c r="A167" s="132"/>
      <c r="B167" s="120" t="s">
        <v>63</v>
      </c>
      <c r="C167" s="120"/>
      <c r="D167" s="123"/>
      <c r="E167" s="61"/>
      <c r="F167" s="75"/>
      <c r="G167" s="84">
        <f>I167</f>
        <v>1862.7670000000001</v>
      </c>
      <c r="H167" s="67">
        <v>0</v>
      </c>
      <c r="I167" s="117">
        <f>1845.967+16.8</f>
        <v>1862.7670000000001</v>
      </c>
      <c r="J167" s="117"/>
      <c r="K167" s="117"/>
      <c r="L167" s="125"/>
      <c r="M167" s="115"/>
      <c r="N167" s="8"/>
      <c r="O167" s="14"/>
      <c r="P167" s="14"/>
      <c r="Q167" s="14"/>
    </row>
    <row r="168" spans="1:17" ht="15" customHeight="1" x14ac:dyDescent="0.25">
      <c r="A168" s="132"/>
      <c r="B168" s="120" t="s">
        <v>64</v>
      </c>
      <c r="C168" s="120"/>
      <c r="D168" s="123"/>
      <c r="E168" s="61"/>
      <c r="F168" s="61"/>
      <c r="G168" s="84">
        <f>I168</f>
        <v>259.00299999999999</v>
      </c>
      <c r="H168" s="67">
        <v>0</v>
      </c>
      <c r="I168" s="117">
        <f>148.003+111</f>
        <v>259.00299999999999</v>
      </c>
      <c r="J168" s="117"/>
      <c r="K168" s="117"/>
      <c r="L168" s="125"/>
      <c r="M168" s="115"/>
      <c r="N168" s="8"/>
      <c r="O168" s="14"/>
      <c r="P168" s="14"/>
      <c r="Q168" s="14"/>
    </row>
    <row r="169" spans="1:17" ht="15" customHeight="1" x14ac:dyDescent="0.25">
      <c r="A169" s="132"/>
      <c r="B169" s="120" t="s">
        <v>65</v>
      </c>
      <c r="C169" s="120"/>
      <c r="D169" s="123"/>
      <c r="E169" s="61"/>
      <c r="F169" s="61"/>
      <c r="G169" s="84">
        <f>I169</f>
        <v>1.1000000000000001</v>
      </c>
      <c r="H169" s="67">
        <v>0</v>
      </c>
      <c r="I169" s="117">
        <v>1.1000000000000001</v>
      </c>
      <c r="J169" s="117"/>
      <c r="K169" s="117"/>
      <c r="L169" s="125"/>
      <c r="M169" s="115"/>
      <c r="N169" s="8">
        <f>N121+N166</f>
        <v>64532.439590000002</v>
      </c>
      <c r="O169" s="14"/>
      <c r="P169" s="14"/>
      <c r="Q169" s="14"/>
    </row>
    <row r="170" spans="1:17" ht="15" hidden="1" customHeight="1" x14ac:dyDescent="0.25">
      <c r="A170" s="132"/>
      <c r="B170" s="120"/>
      <c r="C170" s="120"/>
      <c r="D170" s="66">
        <v>2021</v>
      </c>
      <c r="E170" s="61" t="s">
        <v>30</v>
      </c>
      <c r="F170" s="61">
        <v>0</v>
      </c>
      <c r="G170" s="84">
        <f>H170+I170</f>
        <v>0</v>
      </c>
      <c r="H170" s="84">
        <v>0</v>
      </c>
      <c r="I170" s="117">
        <v>0</v>
      </c>
      <c r="J170" s="117"/>
      <c r="K170" s="117"/>
      <c r="L170" s="125"/>
      <c r="M170" s="115"/>
      <c r="O170" s="14"/>
      <c r="P170" s="14"/>
      <c r="Q170" s="14"/>
    </row>
    <row r="171" spans="1:17" ht="15" hidden="1" customHeight="1" x14ac:dyDescent="0.25">
      <c r="A171" s="132"/>
      <c r="B171" s="120"/>
      <c r="C171" s="120"/>
      <c r="D171" s="66">
        <v>2022</v>
      </c>
      <c r="E171" s="61" t="s">
        <v>30</v>
      </c>
      <c r="F171" s="61">
        <v>0</v>
      </c>
      <c r="G171" s="84">
        <f>H171+I171</f>
        <v>0</v>
      </c>
      <c r="H171" s="84">
        <v>0</v>
      </c>
      <c r="I171" s="117">
        <v>0</v>
      </c>
      <c r="J171" s="117"/>
      <c r="K171" s="117"/>
      <c r="L171" s="125"/>
      <c r="M171" s="115"/>
      <c r="O171" s="14"/>
      <c r="P171" s="14"/>
      <c r="Q171" s="14"/>
    </row>
    <row r="172" spans="1:17" ht="15" hidden="1" customHeight="1" x14ac:dyDescent="0.25">
      <c r="A172" s="132"/>
      <c r="B172" s="120"/>
      <c r="C172" s="120"/>
      <c r="D172" s="66">
        <v>2023</v>
      </c>
      <c r="E172" s="61" t="s">
        <v>30</v>
      </c>
      <c r="F172" s="61">
        <v>0</v>
      </c>
      <c r="G172" s="84">
        <f>H172+I172</f>
        <v>0</v>
      </c>
      <c r="H172" s="84">
        <v>0</v>
      </c>
      <c r="I172" s="117">
        <v>0</v>
      </c>
      <c r="J172" s="117"/>
      <c r="K172" s="117"/>
      <c r="L172" s="126"/>
      <c r="M172" s="116"/>
      <c r="N172" s="8"/>
      <c r="O172" s="14"/>
      <c r="P172" s="14"/>
      <c r="Q172" s="14"/>
    </row>
    <row r="173" spans="1:17" ht="31.5" customHeight="1" x14ac:dyDescent="0.25">
      <c r="A173" s="132"/>
      <c r="B173" s="120" t="s">
        <v>99</v>
      </c>
      <c r="C173" s="120"/>
      <c r="D173" s="123">
        <v>2022</v>
      </c>
      <c r="E173" s="61"/>
      <c r="F173" s="83"/>
      <c r="G173" s="84">
        <f>I173</f>
        <v>1206.5</v>
      </c>
      <c r="H173" s="67">
        <v>0</v>
      </c>
      <c r="I173" s="117">
        <v>1206.5</v>
      </c>
      <c r="J173" s="117"/>
      <c r="K173" s="72"/>
      <c r="L173" s="101"/>
      <c r="M173" s="88"/>
      <c r="N173" s="8">
        <f>I166+I173</f>
        <v>3329.37</v>
      </c>
      <c r="O173" s="12"/>
      <c r="P173" s="14"/>
      <c r="Q173" s="14"/>
    </row>
    <row r="174" spans="1:17" ht="31.5" customHeight="1" x14ac:dyDescent="0.25">
      <c r="A174" s="132"/>
      <c r="B174" s="120" t="s">
        <v>98</v>
      </c>
      <c r="C174" s="120"/>
      <c r="D174" s="123"/>
      <c r="E174" s="61"/>
      <c r="F174" s="83"/>
      <c r="G174" s="84">
        <f>I174+H174</f>
        <v>899.1</v>
      </c>
      <c r="H174" s="67"/>
      <c r="I174" s="117">
        <f>899.1</f>
        <v>899.1</v>
      </c>
      <c r="J174" s="117"/>
      <c r="K174" s="72"/>
      <c r="L174" s="101"/>
      <c r="M174" s="88"/>
      <c r="N174" s="8"/>
      <c r="O174" s="12"/>
      <c r="P174" s="14"/>
      <c r="Q174" s="14"/>
    </row>
    <row r="175" spans="1:17" ht="15" customHeight="1" x14ac:dyDescent="0.25">
      <c r="A175" s="132"/>
      <c r="B175" s="120" t="s">
        <v>142</v>
      </c>
      <c r="C175" s="120"/>
      <c r="D175" s="66">
        <v>2023</v>
      </c>
      <c r="E175" s="61" t="s">
        <v>140</v>
      </c>
      <c r="F175" s="83">
        <v>3</v>
      </c>
      <c r="G175" s="84">
        <f>I175</f>
        <v>214</v>
      </c>
      <c r="H175" s="67">
        <v>0</v>
      </c>
      <c r="I175" s="117">
        <v>214</v>
      </c>
      <c r="J175" s="117"/>
      <c r="K175" s="72"/>
      <c r="L175" s="101"/>
      <c r="M175" s="88"/>
      <c r="N175" s="8">
        <f>I167+I175</f>
        <v>2076.7669999999998</v>
      </c>
      <c r="O175" s="12"/>
      <c r="P175" s="14"/>
      <c r="Q175" s="14"/>
    </row>
    <row r="176" spans="1:17" ht="15" customHeight="1" x14ac:dyDescent="0.25">
      <c r="A176" s="132"/>
      <c r="B176" s="120" t="s">
        <v>66</v>
      </c>
      <c r="C176" s="120"/>
      <c r="D176" s="66">
        <v>2024</v>
      </c>
      <c r="E176" s="61"/>
      <c r="F176" s="83"/>
      <c r="G176" s="84">
        <f>I176</f>
        <v>0</v>
      </c>
      <c r="H176" s="67">
        <v>0</v>
      </c>
      <c r="I176" s="117">
        <v>0</v>
      </c>
      <c r="J176" s="117"/>
      <c r="K176" s="72"/>
      <c r="L176" s="101"/>
      <c r="M176" s="88"/>
      <c r="N176" s="8">
        <f>I168+I176</f>
        <v>259.00299999999999</v>
      </c>
      <c r="O176" s="12"/>
      <c r="P176" s="14"/>
      <c r="Q176" s="14"/>
    </row>
    <row r="177" spans="1:17" x14ac:dyDescent="0.25">
      <c r="A177" s="132"/>
      <c r="B177" s="120" t="s">
        <v>66</v>
      </c>
      <c r="C177" s="120"/>
      <c r="D177" s="66">
        <v>2025</v>
      </c>
      <c r="E177" s="61"/>
      <c r="F177" s="61"/>
      <c r="G177" s="67">
        <f>SUM(H177:J177)</f>
        <v>0</v>
      </c>
      <c r="H177" s="67">
        <v>0</v>
      </c>
      <c r="I177" s="108"/>
      <c r="J177" s="108">
        <v>0</v>
      </c>
      <c r="K177" s="72"/>
      <c r="L177" s="69"/>
      <c r="M177" s="70"/>
      <c r="O177" s="14"/>
      <c r="P177" s="14"/>
      <c r="Q177" s="14"/>
    </row>
    <row r="178" spans="1:17" ht="15.75" customHeight="1" x14ac:dyDescent="0.25">
      <c r="A178" s="118" t="s">
        <v>95</v>
      </c>
      <c r="B178" s="118"/>
      <c r="C178" s="118"/>
      <c r="D178" s="66">
        <v>2021</v>
      </c>
      <c r="E178" s="61"/>
      <c r="F178" s="71">
        <f>F161</f>
        <v>6</v>
      </c>
      <c r="G178" s="72">
        <f>H178+I178</f>
        <v>9355.07</v>
      </c>
      <c r="H178" s="72">
        <f t="shared" ref="H178" si="20">H135+H139+H149+H154+H159+H163+H168+H172</f>
        <v>0</v>
      </c>
      <c r="I178" s="117">
        <f>I160+I161+I166</f>
        <v>9355.07</v>
      </c>
      <c r="J178" s="117"/>
      <c r="K178" s="73">
        <v>112</v>
      </c>
      <c r="L178" s="100" t="s">
        <v>41</v>
      </c>
      <c r="M178" s="74">
        <v>228</v>
      </c>
      <c r="N178" s="8"/>
      <c r="O178" s="14"/>
      <c r="P178" s="14"/>
      <c r="Q178" s="14"/>
    </row>
    <row r="179" spans="1:17" ht="15.75" customHeight="1" x14ac:dyDescent="0.25">
      <c r="A179" s="118"/>
      <c r="B179" s="118"/>
      <c r="C179" s="118"/>
      <c r="D179" s="66">
        <v>2022</v>
      </c>
      <c r="E179" s="61"/>
      <c r="F179" s="71">
        <f>F162</f>
        <v>6</v>
      </c>
      <c r="G179" s="72">
        <f>H179+I179</f>
        <v>10019.999999999998</v>
      </c>
      <c r="H179" s="72">
        <f>H135+H139+H149+H154+H159+H163+H168+H172</f>
        <v>0</v>
      </c>
      <c r="I179" s="117">
        <f>J162+I173+I174</f>
        <v>10019.999999999998</v>
      </c>
      <c r="J179" s="117"/>
      <c r="K179" s="73">
        <v>112</v>
      </c>
      <c r="L179" s="100" t="s">
        <v>41</v>
      </c>
      <c r="M179" s="74">
        <v>228</v>
      </c>
      <c r="N179" s="8"/>
      <c r="O179" s="14"/>
      <c r="P179" s="14"/>
      <c r="Q179" s="14"/>
    </row>
    <row r="180" spans="1:17" ht="15.75" customHeight="1" x14ac:dyDescent="0.25">
      <c r="A180" s="118"/>
      <c r="B180" s="118"/>
      <c r="C180" s="118"/>
      <c r="D180" s="66">
        <v>2023</v>
      </c>
      <c r="E180" s="61"/>
      <c r="F180" s="71">
        <f>F163</f>
        <v>6</v>
      </c>
      <c r="G180" s="72">
        <f t="shared" ref="G180:G181" si="21">H180+I180</f>
        <v>9280.7999999999993</v>
      </c>
      <c r="H180" s="72">
        <f>H135+H139+H149+H154+H159+H163+H168+H172</f>
        <v>0</v>
      </c>
      <c r="I180" s="117">
        <f>I163+I175</f>
        <v>9280.7999999999993</v>
      </c>
      <c r="J180" s="117"/>
      <c r="K180" s="73">
        <v>112</v>
      </c>
      <c r="L180" s="100" t="s">
        <v>41</v>
      </c>
      <c r="M180" s="74">
        <v>228</v>
      </c>
      <c r="N180" s="8"/>
      <c r="O180" s="14"/>
      <c r="P180" s="14"/>
      <c r="Q180" s="14"/>
    </row>
    <row r="181" spans="1:17" ht="15.75" customHeight="1" x14ac:dyDescent="0.25">
      <c r="A181" s="118"/>
      <c r="B181" s="118"/>
      <c r="C181" s="118"/>
      <c r="D181" s="66">
        <v>2024</v>
      </c>
      <c r="E181" s="61"/>
      <c r="F181" s="71">
        <f>F164</f>
        <v>6</v>
      </c>
      <c r="G181" s="72">
        <f t="shared" si="21"/>
        <v>8457.7999999999993</v>
      </c>
      <c r="H181" s="72">
        <f>H136+H140+H150+H155+H160+H164+H169+H173</f>
        <v>0</v>
      </c>
      <c r="I181" s="117">
        <f>I164+I176</f>
        <v>8457.7999999999993</v>
      </c>
      <c r="J181" s="117"/>
      <c r="K181" s="73">
        <v>112</v>
      </c>
      <c r="L181" s="100" t="s">
        <v>41</v>
      </c>
      <c r="M181" s="74">
        <v>228</v>
      </c>
      <c r="N181" s="8"/>
      <c r="O181" s="14"/>
      <c r="P181" s="14"/>
      <c r="Q181" s="14"/>
    </row>
    <row r="182" spans="1:17" ht="15.75" customHeight="1" x14ac:dyDescent="0.25">
      <c r="A182" s="118"/>
      <c r="B182" s="118"/>
      <c r="C182" s="118"/>
      <c r="D182" s="66">
        <v>2025</v>
      </c>
      <c r="E182" s="61"/>
      <c r="F182" s="71">
        <f>F165</f>
        <v>6</v>
      </c>
      <c r="G182" s="72">
        <f t="shared" ref="G182" si="22">H182+I182</f>
        <v>8457.7999999999993</v>
      </c>
      <c r="H182" s="72">
        <f>H137+H141+H151+H156+H161+H165+H170+H174</f>
        <v>0</v>
      </c>
      <c r="I182" s="117">
        <f>J165+J177</f>
        <v>8457.7999999999993</v>
      </c>
      <c r="J182" s="117"/>
      <c r="K182" s="73"/>
      <c r="L182" s="100"/>
      <c r="M182" s="74"/>
      <c r="N182" s="8"/>
      <c r="O182" s="14"/>
      <c r="P182" s="14"/>
      <c r="Q182" s="14"/>
    </row>
    <row r="183" spans="1:17" x14ac:dyDescent="0.25">
      <c r="A183" s="130" t="s">
        <v>25</v>
      </c>
      <c r="B183" s="130"/>
      <c r="C183" s="130"/>
      <c r="D183" s="89"/>
      <c r="E183" s="89"/>
      <c r="F183" s="90"/>
      <c r="G183" s="84">
        <f>H183+I183</f>
        <v>13872.53959</v>
      </c>
      <c r="H183" s="84">
        <f>SUM(H185:H190)</f>
        <v>0</v>
      </c>
      <c r="I183" s="117">
        <f>SUM(I185:J189)</f>
        <v>13872.53959</v>
      </c>
      <c r="J183" s="117"/>
      <c r="K183" s="91"/>
      <c r="L183" s="102"/>
      <c r="M183" s="89"/>
      <c r="N183" s="12">
        <f>I185+I187+I190+I191+I192</f>
        <v>13872.53959</v>
      </c>
      <c r="O183" s="14"/>
      <c r="P183" s="14"/>
      <c r="Q183" s="14"/>
    </row>
    <row r="184" spans="1:17" x14ac:dyDescent="0.25">
      <c r="A184" s="130" t="s">
        <v>12</v>
      </c>
      <c r="B184" s="130"/>
      <c r="C184" s="130"/>
      <c r="D184" s="89"/>
      <c r="E184" s="89"/>
      <c r="F184" s="89"/>
      <c r="G184" s="72">
        <f t="shared" ref="G184:G191" si="23">H184+I184</f>
        <v>0</v>
      </c>
      <c r="H184" s="92">
        <v>0</v>
      </c>
      <c r="I184" s="155"/>
      <c r="J184" s="155"/>
      <c r="K184" s="92"/>
      <c r="L184" s="103"/>
      <c r="M184" s="93"/>
      <c r="O184" s="14"/>
      <c r="P184" s="14"/>
      <c r="Q184" s="14"/>
    </row>
    <row r="185" spans="1:17" ht="33.75" customHeight="1" x14ac:dyDescent="0.25">
      <c r="A185" s="130" t="s">
        <v>21</v>
      </c>
      <c r="B185" s="130"/>
      <c r="C185" s="130"/>
      <c r="D185" s="89"/>
      <c r="E185" s="61" t="s">
        <v>57</v>
      </c>
      <c r="F185" s="71">
        <f>F17+F22+F27+F52</f>
        <v>3</v>
      </c>
      <c r="G185" s="72">
        <f t="shared" si="23"/>
        <v>3541.5995900000003</v>
      </c>
      <c r="H185" s="73">
        <f>H17+H22+H27+H52</f>
        <v>0</v>
      </c>
      <c r="I185" s="131">
        <f>J17+J22+J27+J32</f>
        <v>3541.5995900000003</v>
      </c>
      <c r="J185" s="131"/>
      <c r="K185" s="73">
        <v>112</v>
      </c>
      <c r="L185" s="100" t="s">
        <v>41</v>
      </c>
      <c r="M185" s="74">
        <v>228</v>
      </c>
      <c r="N185" s="8"/>
      <c r="O185" s="14"/>
      <c r="P185" s="14"/>
      <c r="Q185" s="14"/>
    </row>
    <row r="186" spans="1:17" ht="30.75" customHeight="1" x14ac:dyDescent="0.25">
      <c r="A186" s="127" t="s">
        <v>51</v>
      </c>
      <c r="B186" s="127"/>
      <c r="C186" s="127"/>
      <c r="D186" s="89"/>
      <c r="E186" s="61" t="s">
        <v>20</v>
      </c>
      <c r="F186" s="71">
        <f>F68+F73+F88</f>
        <v>0</v>
      </c>
      <c r="G186" s="72">
        <f t="shared" si="23"/>
        <v>0</v>
      </c>
      <c r="H186" s="73">
        <f>H73+H78</f>
        <v>0</v>
      </c>
      <c r="I186" s="131">
        <f>J68+J73+J78+J88</f>
        <v>0</v>
      </c>
      <c r="J186" s="131"/>
      <c r="K186" s="73">
        <v>112</v>
      </c>
      <c r="L186" s="104" t="s">
        <v>41</v>
      </c>
      <c r="M186" s="74">
        <v>400</v>
      </c>
      <c r="N186" s="8">
        <f>I185+I186</f>
        <v>3541.5995900000003</v>
      </c>
      <c r="O186" s="14"/>
      <c r="P186" s="14"/>
      <c r="Q186" s="14"/>
    </row>
    <row r="187" spans="1:17" ht="30" customHeight="1" x14ac:dyDescent="0.25">
      <c r="A187" s="127" t="s">
        <v>29</v>
      </c>
      <c r="B187" s="127"/>
      <c r="C187" s="127"/>
      <c r="D187" s="89"/>
      <c r="E187" s="61" t="s">
        <v>20</v>
      </c>
      <c r="F187" s="94">
        <f>F99+F104+F109+F114+F119</f>
        <v>1</v>
      </c>
      <c r="G187" s="72">
        <f t="shared" si="23"/>
        <v>975.87</v>
      </c>
      <c r="H187" s="73">
        <f>H99</f>
        <v>0</v>
      </c>
      <c r="I187" s="131">
        <f>J99+J104+J109+J114+J119</f>
        <v>975.87</v>
      </c>
      <c r="J187" s="131"/>
      <c r="K187" s="92">
        <v>112</v>
      </c>
      <c r="L187" s="100" t="s">
        <v>41</v>
      </c>
      <c r="M187" s="74">
        <v>228</v>
      </c>
      <c r="O187" s="14"/>
      <c r="P187" s="14"/>
      <c r="Q187" s="14"/>
    </row>
    <row r="188" spans="1:17" x14ac:dyDescent="0.25">
      <c r="A188" s="130" t="s">
        <v>14</v>
      </c>
      <c r="B188" s="130"/>
      <c r="C188" s="130"/>
      <c r="D188" s="89"/>
      <c r="E188" s="61" t="s">
        <v>20</v>
      </c>
      <c r="F188" s="89">
        <f>F137</f>
        <v>0</v>
      </c>
      <c r="G188" s="72">
        <f t="shared" si="23"/>
        <v>0</v>
      </c>
      <c r="H188" s="73">
        <f>-H137+H148</f>
        <v>0</v>
      </c>
      <c r="I188" s="155">
        <f>J137+J148</f>
        <v>0</v>
      </c>
      <c r="J188" s="155"/>
      <c r="K188" s="92">
        <v>112</v>
      </c>
      <c r="L188" s="100" t="s">
        <v>45</v>
      </c>
      <c r="M188" s="74">
        <v>600</v>
      </c>
      <c r="O188" s="14"/>
      <c r="P188" s="14"/>
      <c r="Q188" s="14"/>
    </row>
    <row r="189" spans="1:17" ht="27.75" customHeight="1" x14ac:dyDescent="0.25">
      <c r="A189" s="130" t="s">
        <v>73</v>
      </c>
      <c r="B189" s="130"/>
      <c r="C189" s="130"/>
      <c r="D189" s="89"/>
      <c r="E189" s="61"/>
      <c r="F189" s="94"/>
      <c r="G189" s="72">
        <f t="shared" si="23"/>
        <v>9355.07</v>
      </c>
      <c r="H189" s="73">
        <v>0</v>
      </c>
      <c r="I189" s="131">
        <f>I190+I191+I192</f>
        <v>9355.07</v>
      </c>
      <c r="J189" s="131"/>
      <c r="K189" s="92">
        <v>112</v>
      </c>
      <c r="L189" s="100" t="s">
        <v>46</v>
      </c>
      <c r="M189" s="74">
        <v>600</v>
      </c>
      <c r="N189" s="8">
        <f>9355.07-I189</f>
        <v>0</v>
      </c>
      <c r="O189" s="14"/>
      <c r="P189" s="14"/>
      <c r="Q189" s="14"/>
    </row>
    <row r="190" spans="1:17" ht="45.75" customHeight="1" x14ac:dyDescent="0.25">
      <c r="A190" s="130" t="s">
        <v>68</v>
      </c>
      <c r="B190" s="130"/>
      <c r="C190" s="130"/>
      <c r="D190" s="89"/>
      <c r="E190" s="61" t="s">
        <v>60</v>
      </c>
      <c r="F190" s="94">
        <f>F160</f>
        <v>109</v>
      </c>
      <c r="G190" s="72">
        <f t="shared" si="23"/>
        <v>5186.17</v>
      </c>
      <c r="H190" s="73">
        <v>0</v>
      </c>
      <c r="I190" s="131">
        <v>5186.17</v>
      </c>
      <c r="J190" s="131"/>
      <c r="K190" s="92">
        <v>112</v>
      </c>
      <c r="L190" s="100" t="s">
        <v>46</v>
      </c>
      <c r="M190" s="74">
        <v>600</v>
      </c>
      <c r="N190" s="8">
        <f>I190+I191</f>
        <v>7232.2</v>
      </c>
      <c r="O190" s="14"/>
      <c r="P190" s="14"/>
      <c r="Q190" s="14"/>
    </row>
    <row r="191" spans="1:17" ht="36.75" customHeight="1" x14ac:dyDescent="0.25">
      <c r="A191" s="130" t="s">
        <v>69</v>
      </c>
      <c r="B191" s="130"/>
      <c r="C191" s="130"/>
      <c r="D191" s="89"/>
      <c r="E191" s="61" t="s">
        <v>20</v>
      </c>
      <c r="F191" s="94">
        <f>F161</f>
        <v>6</v>
      </c>
      <c r="G191" s="72">
        <f t="shared" si="23"/>
        <v>2046.03</v>
      </c>
      <c r="H191" s="73">
        <v>0</v>
      </c>
      <c r="I191" s="131">
        <v>2046.03</v>
      </c>
      <c r="J191" s="131"/>
      <c r="K191" s="92">
        <v>112</v>
      </c>
      <c r="L191" s="100" t="s">
        <v>46</v>
      </c>
      <c r="M191" s="74">
        <v>600</v>
      </c>
      <c r="N191" s="8"/>
      <c r="O191" s="14"/>
      <c r="P191" s="14"/>
      <c r="Q191" s="14"/>
    </row>
    <row r="192" spans="1:17" ht="22.5" customHeight="1" x14ac:dyDescent="0.25">
      <c r="A192" s="127" t="s">
        <v>81</v>
      </c>
      <c r="B192" s="127"/>
      <c r="C192" s="127"/>
      <c r="D192" s="89"/>
      <c r="E192" s="61"/>
      <c r="F192" s="94"/>
      <c r="G192" s="84">
        <f t="shared" ref="G192:G194" si="24">I192</f>
        <v>2122.87</v>
      </c>
      <c r="H192" s="73"/>
      <c r="I192" s="117">
        <f>I193+I194+I195</f>
        <v>2122.87</v>
      </c>
      <c r="J192" s="117"/>
      <c r="K192" s="117"/>
      <c r="L192" s="100"/>
      <c r="M192" s="74"/>
      <c r="N192" s="8"/>
      <c r="O192" s="14"/>
      <c r="P192" s="14"/>
      <c r="Q192" s="14"/>
    </row>
    <row r="193" spans="1:16" ht="17.25" customHeight="1" x14ac:dyDescent="0.25">
      <c r="A193" s="127" t="s">
        <v>63</v>
      </c>
      <c r="B193" s="127"/>
      <c r="C193" s="127"/>
      <c r="D193" s="89"/>
      <c r="E193" s="61"/>
      <c r="F193" s="94"/>
      <c r="G193" s="84">
        <f t="shared" si="24"/>
        <v>1862.7670000000001</v>
      </c>
      <c r="H193" s="73"/>
      <c r="I193" s="117">
        <f>I167</f>
        <v>1862.7670000000001</v>
      </c>
      <c r="J193" s="156"/>
      <c r="K193" s="156"/>
      <c r="L193" s="100"/>
      <c r="M193" s="74"/>
      <c r="N193" s="8"/>
    </row>
    <row r="194" spans="1:16" ht="17.25" customHeight="1" x14ac:dyDescent="0.25">
      <c r="A194" s="127" t="s">
        <v>64</v>
      </c>
      <c r="B194" s="127"/>
      <c r="C194" s="127"/>
      <c r="D194" s="89"/>
      <c r="E194" s="61"/>
      <c r="F194" s="94"/>
      <c r="G194" s="84">
        <f t="shared" si="24"/>
        <v>259.00299999999999</v>
      </c>
      <c r="H194" s="73"/>
      <c r="I194" s="117">
        <f>I168</f>
        <v>259.00299999999999</v>
      </c>
      <c r="J194" s="117"/>
      <c r="K194" s="117"/>
      <c r="L194" s="100"/>
      <c r="M194" s="74"/>
      <c r="N194" s="8"/>
    </row>
    <row r="195" spans="1:16" ht="15" customHeight="1" x14ac:dyDescent="0.25">
      <c r="A195" s="120" t="s">
        <v>74</v>
      </c>
      <c r="B195" s="120"/>
      <c r="C195" s="120"/>
      <c r="D195" s="89"/>
      <c r="E195" s="61"/>
      <c r="F195" s="61"/>
      <c r="G195" s="84">
        <f>I195</f>
        <v>1.1000000000000001</v>
      </c>
      <c r="H195" s="67">
        <v>0</v>
      </c>
      <c r="I195" s="117">
        <v>1.1000000000000001</v>
      </c>
      <c r="J195" s="117"/>
      <c r="K195" s="72"/>
      <c r="L195" s="100"/>
      <c r="M195" s="74"/>
      <c r="N195" s="8"/>
    </row>
    <row r="196" spans="1:16" x14ac:dyDescent="0.25">
      <c r="A196" s="130" t="s">
        <v>26</v>
      </c>
      <c r="B196" s="130"/>
      <c r="C196" s="130"/>
      <c r="D196" s="89"/>
      <c r="E196" s="89"/>
      <c r="F196" s="89"/>
      <c r="G196" s="84">
        <f>H196+I196</f>
        <v>39940.499999999993</v>
      </c>
      <c r="H196" s="92">
        <f>SUM(H198:H202)</f>
        <v>15724.6</v>
      </c>
      <c r="I196" s="155">
        <f>SUM(I198:J202)</f>
        <v>24215.899999999994</v>
      </c>
      <c r="J196" s="155"/>
      <c r="K196" s="91"/>
      <c r="L196" s="102"/>
      <c r="M196" s="89"/>
      <c r="O196" s="8">
        <f>I196+H196</f>
        <v>39940.499999999993</v>
      </c>
      <c r="P196" s="15">
        <f>39940.5-G196</f>
        <v>0</v>
      </c>
    </row>
    <row r="197" spans="1:16" x14ac:dyDescent="0.25">
      <c r="A197" s="130" t="s">
        <v>12</v>
      </c>
      <c r="B197" s="130"/>
      <c r="C197" s="130"/>
      <c r="D197" s="89"/>
      <c r="E197" s="89"/>
      <c r="F197" s="89"/>
      <c r="G197" s="92"/>
      <c r="H197" s="92"/>
      <c r="I197" s="155"/>
      <c r="J197" s="155"/>
      <c r="K197" s="92"/>
      <c r="L197" s="105"/>
      <c r="M197" s="93"/>
    </row>
    <row r="198" spans="1:16" ht="33.75" customHeight="1" x14ac:dyDescent="0.25">
      <c r="A198" s="130" t="s">
        <v>21</v>
      </c>
      <c r="B198" s="130"/>
      <c r="C198" s="130"/>
      <c r="D198" s="89"/>
      <c r="E198" s="61" t="s">
        <v>57</v>
      </c>
      <c r="F198" s="71">
        <f>F18+F23+F28+F33+F48+F53+F43+F38</f>
        <v>6</v>
      </c>
      <c r="G198" s="72">
        <f t="shared" ref="G198:G204" si="25">H198+I198</f>
        <v>10847.799999999997</v>
      </c>
      <c r="H198" s="73">
        <f>H18+H23+H28+H53</f>
        <v>0</v>
      </c>
      <c r="I198" s="131">
        <f>J18+J23+J28+J53+J33+J38+J48+J43</f>
        <v>10847.799999999997</v>
      </c>
      <c r="J198" s="131"/>
      <c r="K198" s="73">
        <v>112</v>
      </c>
      <c r="L198" s="100" t="s">
        <v>41</v>
      </c>
      <c r="M198" s="74">
        <v>228</v>
      </c>
      <c r="N198" s="8">
        <f>I198+I199</f>
        <v>14195.899999999998</v>
      </c>
      <c r="O198" s="8">
        <f>G198+G199</f>
        <v>29920.5</v>
      </c>
      <c r="P198" s="12"/>
    </row>
    <row r="199" spans="1:16" ht="30.75" customHeight="1" x14ac:dyDescent="0.25">
      <c r="A199" s="127" t="s">
        <v>51</v>
      </c>
      <c r="B199" s="127"/>
      <c r="C199" s="127"/>
      <c r="D199" s="89"/>
      <c r="E199" s="61" t="s">
        <v>20</v>
      </c>
      <c r="F199" s="71">
        <f>F69+F74+F79+F89</f>
        <v>1</v>
      </c>
      <c r="G199" s="72">
        <f t="shared" si="25"/>
        <v>19072.7</v>
      </c>
      <c r="H199" s="73">
        <f>H79</f>
        <v>15724.6</v>
      </c>
      <c r="I199" s="131">
        <f>I94</f>
        <v>3348.1000000000004</v>
      </c>
      <c r="J199" s="131"/>
      <c r="K199" s="73">
        <v>112</v>
      </c>
      <c r="L199" s="104" t="s">
        <v>41</v>
      </c>
      <c r="M199" s="74">
        <v>400</v>
      </c>
      <c r="N199" s="8">
        <f>I198+I199</f>
        <v>14195.899999999998</v>
      </c>
      <c r="O199" s="8"/>
    </row>
    <row r="200" spans="1:16" ht="21" customHeight="1" x14ac:dyDescent="0.25">
      <c r="A200" s="127" t="s">
        <v>29</v>
      </c>
      <c r="B200" s="127"/>
      <c r="C200" s="127"/>
      <c r="D200" s="89"/>
      <c r="E200" s="61" t="s">
        <v>20</v>
      </c>
      <c r="F200" s="94">
        <f>F100+F105+F110+F115</f>
        <v>1</v>
      </c>
      <c r="G200" s="72">
        <f t="shared" si="25"/>
        <v>0</v>
      </c>
      <c r="H200" s="73">
        <f>H115</f>
        <v>0</v>
      </c>
      <c r="I200" s="131">
        <f>J100+J105+J110+J115+J120</f>
        <v>0</v>
      </c>
      <c r="J200" s="131"/>
      <c r="K200" s="92">
        <v>112</v>
      </c>
      <c r="L200" s="100" t="s">
        <v>41</v>
      </c>
      <c r="M200" s="74">
        <v>228</v>
      </c>
      <c r="O200" s="8"/>
    </row>
    <row r="201" spans="1:16" ht="15.75" customHeight="1" x14ac:dyDescent="0.25">
      <c r="A201" s="130" t="s">
        <v>14</v>
      </c>
      <c r="B201" s="130"/>
      <c r="C201" s="130"/>
      <c r="D201" s="89"/>
      <c r="E201" s="61" t="s">
        <v>20</v>
      </c>
      <c r="F201" s="89">
        <f>F138+F149</f>
        <v>0</v>
      </c>
      <c r="G201" s="72">
        <f t="shared" si="25"/>
        <v>0</v>
      </c>
      <c r="H201" s="73">
        <f>-H162+H168</f>
        <v>0</v>
      </c>
      <c r="I201" s="155">
        <v>0</v>
      </c>
      <c r="J201" s="155"/>
      <c r="K201" s="92">
        <v>112</v>
      </c>
      <c r="L201" s="100" t="s">
        <v>45</v>
      </c>
      <c r="M201" s="74">
        <v>600</v>
      </c>
    </row>
    <row r="202" spans="1:16" ht="27.75" customHeight="1" x14ac:dyDescent="0.25">
      <c r="A202" s="130" t="s">
        <v>67</v>
      </c>
      <c r="B202" s="130"/>
      <c r="C202" s="130"/>
      <c r="D202" s="89"/>
      <c r="E202" s="61"/>
      <c r="F202" s="94"/>
      <c r="G202" s="72">
        <f t="shared" si="25"/>
        <v>10019.999999999998</v>
      </c>
      <c r="H202" s="73">
        <v>0</v>
      </c>
      <c r="I202" s="131">
        <f>I203+I204+I206</f>
        <v>10019.999999999998</v>
      </c>
      <c r="J202" s="131"/>
      <c r="K202" s="92">
        <v>112</v>
      </c>
      <c r="L202" s="100" t="s">
        <v>46</v>
      </c>
      <c r="M202" s="74">
        <v>600</v>
      </c>
      <c r="N202" s="8">
        <f>9355.07-I202</f>
        <v>-664.92999999999847</v>
      </c>
    </row>
    <row r="203" spans="1:16" ht="32.25" customHeight="1" x14ac:dyDescent="0.25">
      <c r="A203" s="127" t="s">
        <v>70</v>
      </c>
      <c r="B203" s="127"/>
      <c r="C203" s="127"/>
      <c r="D203" s="89"/>
      <c r="E203" s="61" t="s">
        <v>20</v>
      </c>
      <c r="F203" s="94">
        <f>F162</f>
        <v>6</v>
      </c>
      <c r="G203" s="72">
        <f t="shared" si="25"/>
        <v>7914.3999999999987</v>
      </c>
      <c r="H203" s="73">
        <v>0</v>
      </c>
      <c r="I203" s="131">
        <f>J162</f>
        <v>7914.3999999999987</v>
      </c>
      <c r="J203" s="131"/>
      <c r="K203" s="92">
        <v>112</v>
      </c>
      <c r="L203" s="100" t="s">
        <v>46</v>
      </c>
      <c r="M203" s="74">
        <v>600</v>
      </c>
      <c r="N203" s="8">
        <f>(I203+I204)-7149.4</f>
        <v>1971.4999999999982</v>
      </c>
    </row>
    <row r="204" spans="1:16" ht="18.75" customHeight="1" x14ac:dyDescent="0.25">
      <c r="A204" s="127" t="s">
        <v>82</v>
      </c>
      <c r="B204" s="127"/>
      <c r="C204" s="127"/>
      <c r="D204" s="89"/>
      <c r="E204" s="61"/>
      <c r="F204" s="94">
        <f>F205</f>
        <v>0</v>
      </c>
      <c r="G204" s="72">
        <f t="shared" si="25"/>
        <v>1206.5</v>
      </c>
      <c r="H204" s="73">
        <f>H205</f>
        <v>0</v>
      </c>
      <c r="I204" s="131">
        <f>I205</f>
        <v>1206.5</v>
      </c>
      <c r="J204" s="131"/>
      <c r="K204" s="92">
        <v>112</v>
      </c>
      <c r="L204" s="100" t="s">
        <v>46</v>
      </c>
      <c r="M204" s="74">
        <v>600</v>
      </c>
      <c r="N204" s="8"/>
    </row>
    <row r="205" spans="1:16" ht="17.25" customHeight="1" x14ac:dyDescent="0.25">
      <c r="A205" s="127" t="s">
        <v>83</v>
      </c>
      <c r="B205" s="127"/>
      <c r="C205" s="127"/>
      <c r="D205" s="89"/>
      <c r="E205" s="61"/>
      <c r="F205" s="94"/>
      <c r="G205" s="84">
        <f t="shared" ref="G205" si="26">I205</f>
        <v>1206.5</v>
      </c>
      <c r="H205" s="73"/>
      <c r="I205" s="128">
        <v>1206.5</v>
      </c>
      <c r="J205" s="129"/>
      <c r="K205" s="129"/>
      <c r="L205" s="100"/>
      <c r="M205" s="74"/>
      <c r="N205" s="8"/>
    </row>
    <row r="206" spans="1:16" ht="30.75" customHeight="1" x14ac:dyDescent="0.25">
      <c r="A206" s="127" t="s">
        <v>98</v>
      </c>
      <c r="B206" s="127"/>
      <c r="C206" s="127"/>
      <c r="D206" s="89"/>
      <c r="E206" s="61"/>
      <c r="F206" s="94"/>
      <c r="G206" s="84">
        <f t="shared" ref="G206" si="27">I206</f>
        <v>899.1</v>
      </c>
      <c r="H206" s="73"/>
      <c r="I206" s="128">
        <f>I174</f>
        <v>899.1</v>
      </c>
      <c r="J206" s="129"/>
      <c r="K206" s="129"/>
      <c r="L206" s="100"/>
      <c r="M206" s="74"/>
      <c r="N206" s="8"/>
    </row>
    <row r="207" spans="1:16" x14ac:dyDescent="0.25">
      <c r="A207" s="130" t="s">
        <v>27</v>
      </c>
      <c r="B207" s="130"/>
      <c r="C207" s="130"/>
      <c r="D207" s="89"/>
      <c r="E207" s="89"/>
      <c r="F207" s="89"/>
      <c r="G207" s="84">
        <f>H207+I207</f>
        <v>74868.899999999994</v>
      </c>
      <c r="H207" s="92">
        <f>SUM(H209:H213)</f>
        <v>28039.7</v>
      </c>
      <c r="I207" s="155">
        <f>SUM(I209:J213)</f>
        <v>46829.2</v>
      </c>
      <c r="J207" s="155"/>
      <c r="K207" s="92"/>
      <c r="L207" s="102"/>
      <c r="M207" s="93"/>
    </row>
    <row r="208" spans="1:16" x14ac:dyDescent="0.25">
      <c r="A208" s="130" t="s">
        <v>12</v>
      </c>
      <c r="B208" s="130"/>
      <c r="C208" s="130"/>
      <c r="D208" s="89"/>
      <c r="E208" s="89"/>
      <c r="F208" s="89"/>
      <c r="G208" s="92"/>
      <c r="H208" s="92"/>
      <c r="I208" s="155"/>
      <c r="J208" s="155"/>
      <c r="K208" s="92"/>
      <c r="L208" s="105"/>
      <c r="M208" s="93"/>
    </row>
    <row r="209" spans="1:16" ht="33.75" customHeight="1" x14ac:dyDescent="0.25">
      <c r="A209" s="130" t="s">
        <v>21</v>
      </c>
      <c r="B209" s="130"/>
      <c r="C209" s="130"/>
      <c r="D209" s="89"/>
      <c r="E209" s="61" t="s">
        <v>57</v>
      </c>
      <c r="F209" s="71">
        <f>F64</f>
        <v>4</v>
      </c>
      <c r="G209" s="72">
        <f>H209+I209</f>
        <v>6716.2999999999993</v>
      </c>
      <c r="H209" s="73">
        <v>0</v>
      </c>
      <c r="I209" s="131">
        <f>I64</f>
        <v>6716.2999999999993</v>
      </c>
      <c r="J209" s="131"/>
      <c r="K209" s="73">
        <v>112</v>
      </c>
      <c r="L209" s="100" t="s">
        <v>41</v>
      </c>
      <c r="M209" s="74">
        <v>228</v>
      </c>
      <c r="N209" s="8"/>
      <c r="O209" s="15"/>
      <c r="P209" s="15">
        <f>G209+G210</f>
        <v>39303.5</v>
      </c>
    </row>
    <row r="210" spans="1:16" ht="30.75" customHeight="1" x14ac:dyDescent="0.25">
      <c r="A210" s="127" t="s">
        <v>51</v>
      </c>
      <c r="B210" s="127"/>
      <c r="C210" s="127"/>
      <c r="D210" s="89"/>
      <c r="E210" s="61" t="s">
        <v>20</v>
      </c>
      <c r="F210" s="71">
        <f>F95</f>
        <v>1</v>
      </c>
      <c r="G210" s="72">
        <f t="shared" ref="G210:G225" si="28">H210+I210</f>
        <v>32587.200000000001</v>
      </c>
      <c r="H210" s="73">
        <f>H95</f>
        <v>28039.7</v>
      </c>
      <c r="I210" s="131">
        <f>I95</f>
        <v>4547.5</v>
      </c>
      <c r="J210" s="131"/>
      <c r="K210" s="73">
        <v>112</v>
      </c>
      <c r="L210" s="104" t="s">
        <v>41</v>
      </c>
      <c r="M210" s="74">
        <v>400</v>
      </c>
      <c r="N210" s="8"/>
      <c r="O210" s="15"/>
    </row>
    <row r="211" spans="1:16" ht="21" customHeight="1" x14ac:dyDescent="0.25">
      <c r="A211" s="127" t="s">
        <v>29</v>
      </c>
      <c r="B211" s="127"/>
      <c r="C211" s="127"/>
      <c r="D211" s="89"/>
      <c r="E211" s="61" t="s">
        <v>20</v>
      </c>
      <c r="F211" s="94">
        <f>F131</f>
        <v>1</v>
      </c>
      <c r="G211" s="72">
        <f t="shared" si="28"/>
        <v>0</v>
      </c>
      <c r="H211" s="73">
        <f>H137</f>
        <v>0</v>
      </c>
      <c r="I211" s="131">
        <f>I131</f>
        <v>0</v>
      </c>
      <c r="J211" s="131"/>
      <c r="K211" s="92">
        <v>112</v>
      </c>
      <c r="L211" s="100" t="s">
        <v>41</v>
      </c>
      <c r="M211" s="74">
        <v>228</v>
      </c>
    </row>
    <row r="212" spans="1:16" ht="16.5" customHeight="1" x14ac:dyDescent="0.25">
      <c r="A212" s="130" t="s">
        <v>14</v>
      </c>
      <c r="B212" s="130"/>
      <c r="C212" s="130"/>
      <c r="D212" s="89"/>
      <c r="E212" s="61" t="s">
        <v>20</v>
      </c>
      <c r="F212" s="95">
        <f>F155</f>
        <v>2</v>
      </c>
      <c r="G212" s="72">
        <f t="shared" ref="G212" si="29">H212+I212</f>
        <v>26284.6</v>
      </c>
      <c r="H212" s="73">
        <f>H155</f>
        <v>0</v>
      </c>
      <c r="I212" s="131">
        <f>I155</f>
        <v>26284.6</v>
      </c>
      <c r="J212" s="131"/>
      <c r="K212" s="92">
        <v>112</v>
      </c>
      <c r="L212" s="100" t="s">
        <v>45</v>
      </c>
      <c r="M212" s="74">
        <v>600</v>
      </c>
    </row>
    <row r="213" spans="1:16" ht="27.75" customHeight="1" x14ac:dyDescent="0.25">
      <c r="A213" s="130" t="s">
        <v>67</v>
      </c>
      <c r="B213" s="130"/>
      <c r="C213" s="130"/>
      <c r="D213" s="89"/>
      <c r="E213" s="61" t="s">
        <v>20</v>
      </c>
      <c r="F213" s="94">
        <f>F179</f>
        <v>6</v>
      </c>
      <c r="G213" s="72">
        <f>G214+G215</f>
        <v>9280.7999999999993</v>
      </c>
      <c r="H213" s="72">
        <f t="shared" ref="H213:I213" si="30">H214+H215</f>
        <v>0</v>
      </c>
      <c r="I213" s="117">
        <f t="shared" si="30"/>
        <v>9280.7999999999993</v>
      </c>
      <c r="J213" s="117"/>
      <c r="K213" s="92">
        <v>112</v>
      </c>
      <c r="L213" s="100" t="s">
        <v>46</v>
      </c>
      <c r="M213" s="74">
        <v>600</v>
      </c>
      <c r="N213" s="8">
        <f>9355.07-I213</f>
        <v>74.270000000000437</v>
      </c>
    </row>
    <row r="214" spans="1:16" ht="32.25" customHeight="1" x14ac:dyDescent="0.25">
      <c r="A214" s="127" t="s">
        <v>70</v>
      </c>
      <c r="B214" s="127"/>
      <c r="C214" s="127"/>
      <c r="D214" s="89"/>
      <c r="E214" s="61" t="s">
        <v>20</v>
      </c>
      <c r="F214" s="94">
        <f>F180</f>
        <v>6</v>
      </c>
      <c r="G214" s="72">
        <f t="shared" si="28"/>
        <v>9066.7999999999993</v>
      </c>
      <c r="H214" s="73">
        <f>H180</f>
        <v>0</v>
      </c>
      <c r="I214" s="131">
        <f>I163</f>
        <v>9066.7999999999993</v>
      </c>
      <c r="J214" s="131"/>
      <c r="K214" s="92">
        <v>112</v>
      </c>
      <c r="L214" s="100" t="s">
        <v>46</v>
      </c>
      <c r="M214" s="74">
        <v>600</v>
      </c>
      <c r="N214" s="8">
        <f>(I214+I215)-7149.4</f>
        <v>2131.3999999999996</v>
      </c>
    </row>
    <row r="215" spans="1:16" ht="21.75" customHeight="1" x14ac:dyDescent="0.25">
      <c r="A215" s="127" t="s">
        <v>143</v>
      </c>
      <c r="B215" s="127"/>
      <c r="C215" s="127"/>
      <c r="D215" s="89"/>
      <c r="E215" s="61" t="s">
        <v>141</v>
      </c>
      <c r="F215" s="94">
        <v>3</v>
      </c>
      <c r="G215" s="72">
        <f t="shared" si="28"/>
        <v>214</v>
      </c>
      <c r="H215" s="73">
        <v>0</v>
      </c>
      <c r="I215" s="131">
        <f>I175</f>
        <v>214</v>
      </c>
      <c r="J215" s="131"/>
      <c r="K215" s="92">
        <v>112</v>
      </c>
      <c r="L215" s="100" t="s">
        <v>46</v>
      </c>
      <c r="M215" s="74">
        <v>600</v>
      </c>
      <c r="N215" s="8"/>
    </row>
    <row r="216" spans="1:16" x14ac:dyDescent="0.25">
      <c r="A216" s="130" t="s">
        <v>72</v>
      </c>
      <c r="B216" s="130"/>
      <c r="C216" s="130"/>
      <c r="D216" s="89"/>
      <c r="E216" s="89"/>
      <c r="F216" s="89"/>
      <c r="G216" s="84">
        <f t="shared" ref="G216" si="31">H216+I216</f>
        <v>31632.799999999999</v>
      </c>
      <c r="H216" s="92">
        <f>SUM(H218:H222)</f>
        <v>23151.8</v>
      </c>
      <c r="I216" s="155">
        <f>SUM(I218:J222)</f>
        <v>8481</v>
      </c>
      <c r="J216" s="155"/>
      <c r="K216" s="92"/>
      <c r="L216" s="102"/>
      <c r="M216" s="93"/>
    </row>
    <row r="217" spans="1:16" x14ac:dyDescent="0.25">
      <c r="A217" s="130" t="s">
        <v>12</v>
      </c>
      <c r="B217" s="130"/>
      <c r="C217" s="130"/>
      <c r="D217" s="89"/>
      <c r="E217" s="89"/>
      <c r="F217" s="89"/>
      <c r="G217" s="92"/>
      <c r="H217" s="92"/>
      <c r="I217" s="155"/>
      <c r="J217" s="155"/>
      <c r="K217" s="92"/>
      <c r="L217" s="105"/>
      <c r="M217" s="93"/>
    </row>
    <row r="218" spans="1:16" ht="33.75" customHeight="1" x14ac:dyDescent="0.25">
      <c r="A218" s="130" t="s">
        <v>21</v>
      </c>
      <c r="B218" s="130"/>
      <c r="C218" s="130"/>
      <c r="D218" s="89"/>
      <c r="E218" s="61" t="s">
        <v>57</v>
      </c>
      <c r="F218" s="71">
        <f>F65</f>
        <v>0</v>
      </c>
      <c r="G218" s="72">
        <f t="shared" ref="G218:G224" si="32">H218+I218</f>
        <v>0</v>
      </c>
      <c r="H218" s="73">
        <f>H65</f>
        <v>0</v>
      </c>
      <c r="I218" s="131">
        <f>J65</f>
        <v>0</v>
      </c>
      <c r="J218" s="131"/>
      <c r="K218" s="73">
        <v>112</v>
      </c>
      <c r="L218" s="100" t="s">
        <v>41</v>
      </c>
      <c r="M218" s="74">
        <v>228</v>
      </c>
      <c r="N218" s="8"/>
    </row>
    <row r="219" spans="1:16" ht="30.75" customHeight="1" x14ac:dyDescent="0.25">
      <c r="A219" s="127" t="s">
        <v>51</v>
      </c>
      <c r="B219" s="127"/>
      <c r="C219" s="127"/>
      <c r="D219" s="89"/>
      <c r="E219" s="61" t="s">
        <v>20</v>
      </c>
      <c r="F219" s="71">
        <f>F96</f>
        <v>1</v>
      </c>
      <c r="G219" s="72">
        <f t="shared" si="32"/>
        <v>23175</v>
      </c>
      <c r="H219" s="73">
        <f>H96</f>
        <v>23151.8</v>
      </c>
      <c r="I219" s="131">
        <f>I96</f>
        <v>23.2</v>
      </c>
      <c r="J219" s="131"/>
      <c r="K219" s="73">
        <v>112</v>
      </c>
      <c r="L219" s="104" t="s">
        <v>41</v>
      </c>
      <c r="M219" s="74">
        <v>400</v>
      </c>
      <c r="N219" s="8">
        <f>I218+I219</f>
        <v>23.2</v>
      </c>
    </row>
    <row r="220" spans="1:16" ht="21" customHeight="1" x14ac:dyDescent="0.25">
      <c r="A220" s="127" t="s">
        <v>29</v>
      </c>
      <c r="B220" s="127"/>
      <c r="C220" s="127"/>
      <c r="D220" s="89"/>
      <c r="E220" s="61" t="s">
        <v>20</v>
      </c>
      <c r="F220" s="94">
        <f>F132</f>
        <v>1</v>
      </c>
      <c r="G220" s="72">
        <f t="shared" si="32"/>
        <v>0</v>
      </c>
      <c r="H220" s="73">
        <f>G132</f>
        <v>0</v>
      </c>
      <c r="I220" s="131">
        <v>0</v>
      </c>
      <c r="J220" s="131"/>
      <c r="K220" s="92">
        <v>112</v>
      </c>
      <c r="L220" s="100" t="s">
        <v>41</v>
      </c>
      <c r="M220" s="74">
        <v>228</v>
      </c>
    </row>
    <row r="221" spans="1:16" ht="15.75" customHeight="1" x14ac:dyDescent="0.25">
      <c r="A221" s="130" t="s">
        <v>14</v>
      </c>
      <c r="B221" s="130"/>
      <c r="C221" s="130"/>
      <c r="D221" s="89"/>
      <c r="E221" s="61" t="s">
        <v>20</v>
      </c>
      <c r="F221" s="95">
        <f>F156</f>
        <v>0</v>
      </c>
      <c r="G221" s="72">
        <f t="shared" si="32"/>
        <v>0</v>
      </c>
      <c r="H221" s="73">
        <f>H156</f>
        <v>0</v>
      </c>
      <c r="I221" s="155">
        <f>I156</f>
        <v>0</v>
      </c>
      <c r="J221" s="155"/>
      <c r="K221" s="92">
        <v>112</v>
      </c>
      <c r="L221" s="100" t="s">
        <v>45</v>
      </c>
      <c r="M221" s="74">
        <v>600</v>
      </c>
    </row>
    <row r="222" spans="1:16" ht="27.75" customHeight="1" x14ac:dyDescent="0.25">
      <c r="A222" s="130" t="s">
        <v>73</v>
      </c>
      <c r="B222" s="130"/>
      <c r="C222" s="130"/>
      <c r="D222" s="89"/>
      <c r="E222" s="61"/>
      <c r="F222" s="94"/>
      <c r="G222" s="72">
        <f t="shared" si="32"/>
        <v>8457.7999999999993</v>
      </c>
      <c r="H222" s="73">
        <v>0</v>
      </c>
      <c r="I222" s="131">
        <f>I223+I224</f>
        <v>8457.7999999999993</v>
      </c>
      <c r="J222" s="131"/>
      <c r="K222" s="92">
        <v>112</v>
      </c>
      <c r="L222" s="100" t="s">
        <v>46</v>
      </c>
      <c r="M222" s="74">
        <v>600</v>
      </c>
      <c r="N222" s="8">
        <f>9355.07-I222</f>
        <v>897.27000000000044</v>
      </c>
    </row>
    <row r="223" spans="1:16" ht="32.25" customHeight="1" x14ac:dyDescent="0.25">
      <c r="A223" s="127" t="s">
        <v>70</v>
      </c>
      <c r="B223" s="127"/>
      <c r="C223" s="127"/>
      <c r="D223" s="89"/>
      <c r="E223" s="61" t="s">
        <v>20</v>
      </c>
      <c r="F223" s="94">
        <f>F181</f>
        <v>6</v>
      </c>
      <c r="G223" s="72">
        <f t="shared" si="32"/>
        <v>8457.7999999999993</v>
      </c>
      <c r="H223" s="73">
        <f>H181</f>
        <v>0</v>
      </c>
      <c r="I223" s="131">
        <f>I181</f>
        <v>8457.7999999999993</v>
      </c>
      <c r="J223" s="131"/>
      <c r="K223" s="92">
        <v>112</v>
      </c>
      <c r="L223" s="100" t="s">
        <v>46</v>
      </c>
      <c r="M223" s="74">
        <v>600</v>
      </c>
      <c r="N223" s="8">
        <f>(I223+I224)-7149.4</f>
        <v>1308.3999999999996</v>
      </c>
    </row>
    <row r="224" spans="1:16" ht="21.75" customHeight="1" x14ac:dyDescent="0.25">
      <c r="A224" s="127" t="s">
        <v>71</v>
      </c>
      <c r="B224" s="127"/>
      <c r="C224" s="127"/>
      <c r="D224" s="89"/>
      <c r="E224" s="61"/>
      <c r="F224" s="94"/>
      <c r="G224" s="72">
        <f t="shared" si="32"/>
        <v>0</v>
      </c>
      <c r="H224" s="73">
        <v>0</v>
      </c>
      <c r="I224" s="131">
        <v>0</v>
      </c>
      <c r="J224" s="131"/>
      <c r="K224" s="92">
        <v>112</v>
      </c>
      <c r="L224" s="100" t="s">
        <v>46</v>
      </c>
      <c r="M224" s="74">
        <v>600</v>
      </c>
      <c r="N224" s="8"/>
    </row>
    <row r="225" spans="1:14" x14ac:dyDescent="0.25">
      <c r="A225" s="130" t="s">
        <v>124</v>
      </c>
      <c r="B225" s="130"/>
      <c r="C225" s="130"/>
      <c r="D225" s="89"/>
      <c r="E225" s="89"/>
      <c r="F225" s="89"/>
      <c r="G225" s="84">
        <f t="shared" si="28"/>
        <v>31632.799999999999</v>
      </c>
      <c r="H225" s="92">
        <f>SUM(H227:H231)</f>
        <v>23151.8</v>
      </c>
      <c r="I225" s="155">
        <f>SUM(I227:J231)</f>
        <v>8481</v>
      </c>
      <c r="J225" s="155"/>
      <c r="K225" s="92"/>
      <c r="L225" s="102"/>
      <c r="M225" s="93"/>
    </row>
    <row r="226" spans="1:14" x14ac:dyDescent="0.25">
      <c r="A226" s="130" t="s">
        <v>12</v>
      </c>
      <c r="B226" s="130"/>
      <c r="C226" s="130"/>
      <c r="D226" s="89"/>
      <c r="E226" s="89"/>
      <c r="F226" s="89"/>
      <c r="G226" s="92"/>
      <c r="H226" s="92"/>
      <c r="I226" s="155"/>
      <c r="J226" s="155"/>
      <c r="K226" s="92"/>
      <c r="L226" s="105"/>
      <c r="M226" s="93"/>
    </row>
    <row r="227" spans="1:14" ht="33.75" customHeight="1" x14ac:dyDescent="0.25">
      <c r="A227" s="130" t="s">
        <v>21</v>
      </c>
      <c r="B227" s="130"/>
      <c r="C227" s="130"/>
      <c r="D227" s="89"/>
      <c r="E227" s="61" t="s">
        <v>57</v>
      </c>
      <c r="F227" s="71">
        <f>F65</f>
        <v>0</v>
      </c>
      <c r="G227" s="72">
        <f t="shared" ref="G227:G233" si="33">H227+I227</f>
        <v>0</v>
      </c>
      <c r="H227" s="73">
        <f>H66</f>
        <v>0</v>
      </c>
      <c r="I227" s="131">
        <f>I66</f>
        <v>0</v>
      </c>
      <c r="J227" s="131"/>
      <c r="K227" s="73">
        <v>112</v>
      </c>
      <c r="L227" s="100" t="s">
        <v>41</v>
      </c>
      <c r="M227" s="74">
        <v>228</v>
      </c>
      <c r="N227" s="8"/>
    </row>
    <row r="228" spans="1:14" ht="30.75" customHeight="1" x14ac:dyDescent="0.25">
      <c r="A228" s="127" t="s">
        <v>51</v>
      </c>
      <c r="B228" s="127"/>
      <c r="C228" s="127"/>
      <c r="D228" s="89"/>
      <c r="E228" s="61" t="s">
        <v>20</v>
      </c>
      <c r="F228" s="71">
        <f>F97</f>
        <v>1</v>
      </c>
      <c r="G228" s="72">
        <f t="shared" si="33"/>
        <v>23175</v>
      </c>
      <c r="H228" s="73">
        <f>H97</f>
        <v>23151.8</v>
      </c>
      <c r="I228" s="131">
        <f>J97</f>
        <v>23.2</v>
      </c>
      <c r="J228" s="131"/>
      <c r="K228" s="73">
        <v>112</v>
      </c>
      <c r="L228" s="104" t="s">
        <v>41</v>
      </c>
      <c r="M228" s="74">
        <v>400</v>
      </c>
      <c r="N228" s="8">
        <f>I227+I228</f>
        <v>23.2</v>
      </c>
    </row>
    <row r="229" spans="1:14" ht="21" customHeight="1" x14ac:dyDescent="0.25">
      <c r="A229" s="127" t="s">
        <v>29</v>
      </c>
      <c r="B229" s="127"/>
      <c r="C229" s="127"/>
      <c r="D229" s="89"/>
      <c r="E229" s="61" t="s">
        <v>20</v>
      </c>
      <c r="F229" s="94">
        <f>F132</f>
        <v>1</v>
      </c>
      <c r="G229" s="72">
        <f t="shared" si="33"/>
        <v>0</v>
      </c>
      <c r="H229" s="73">
        <f>H158</f>
        <v>0</v>
      </c>
      <c r="I229" s="131">
        <f>J133</f>
        <v>0</v>
      </c>
      <c r="J229" s="131"/>
      <c r="K229" s="92">
        <v>112</v>
      </c>
      <c r="L229" s="100" t="s">
        <v>41</v>
      </c>
      <c r="M229" s="74">
        <v>228</v>
      </c>
    </row>
    <row r="230" spans="1:14" ht="15.75" customHeight="1" x14ac:dyDescent="0.25">
      <c r="A230" s="130" t="s">
        <v>14</v>
      </c>
      <c r="B230" s="130"/>
      <c r="C230" s="130"/>
      <c r="D230" s="89"/>
      <c r="E230" s="61" t="s">
        <v>20</v>
      </c>
      <c r="F230" s="89">
        <f>F157</f>
        <v>0</v>
      </c>
      <c r="G230" s="72">
        <f t="shared" si="33"/>
        <v>0</v>
      </c>
      <c r="H230" s="73">
        <f>H157</f>
        <v>0</v>
      </c>
      <c r="I230" s="155">
        <f>J157</f>
        <v>0</v>
      </c>
      <c r="J230" s="155"/>
      <c r="K230" s="92">
        <v>112</v>
      </c>
      <c r="L230" s="100" t="s">
        <v>45</v>
      </c>
      <c r="M230" s="74">
        <v>600</v>
      </c>
    </row>
    <row r="231" spans="1:14" ht="27.75" customHeight="1" x14ac:dyDescent="0.25">
      <c r="A231" s="130" t="s">
        <v>148</v>
      </c>
      <c r="B231" s="130"/>
      <c r="C231" s="130"/>
      <c r="D231" s="89"/>
      <c r="E231" s="61"/>
      <c r="F231" s="94"/>
      <c r="G231" s="72">
        <f t="shared" si="33"/>
        <v>8457.7999999999993</v>
      </c>
      <c r="H231" s="73">
        <v>0</v>
      </c>
      <c r="I231" s="131">
        <f>I232+I233</f>
        <v>8457.7999999999993</v>
      </c>
      <c r="J231" s="131"/>
      <c r="K231" s="92">
        <v>112</v>
      </c>
      <c r="L231" s="100" t="s">
        <v>46</v>
      </c>
      <c r="M231" s="74">
        <v>600</v>
      </c>
      <c r="N231" s="8">
        <f>9355.07-I231</f>
        <v>897.27000000000044</v>
      </c>
    </row>
    <row r="232" spans="1:14" ht="32.25" customHeight="1" x14ac:dyDescent="0.25">
      <c r="A232" s="127" t="s">
        <v>70</v>
      </c>
      <c r="B232" s="127"/>
      <c r="C232" s="127"/>
      <c r="D232" s="89"/>
      <c r="E232" s="61" t="s">
        <v>20</v>
      </c>
      <c r="F232" s="94">
        <f>F182</f>
        <v>6</v>
      </c>
      <c r="G232" s="72">
        <f t="shared" si="33"/>
        <v>8457.7999999999993</v>
      </c>
      <c r="H232" s="73">
        <f>H182</f>
        <v>0</v>
      </c>
      <c r="I232" s="131">
        <f>I182</f>
        <v>8457.7999999999993</v>
      </c>
      <c r="J232" s="131"/>
      <c r="K232" s="92">
        <v>112</v>
      </c>
      <c r="L232" s="100" t="s">
        <v>46</v>
      </c>
      <c r="M232" s="74">
        <v>600</v>
      </c>
      <c r="N232" s="8">
        <f>(I232+I233)-7149.4</f>
        <v>1308.3999999999996</v>
      </c>
    </row>
    <row r="233" spans="1:14" ht="21.75" customHeight="1" x14ac:dyDescent="0.25">
      <c r="A233" s="127" t="s">
        <v>71</v>
      </c>
      <c r="B233" s="127"/>
      <c r="C233" s="127"/>
      <c r="D233" s="89"/>
      <c r="E233" s="61"/>
      <c r="F233" s="94"/>
      <c r="G233" s="72">
        <f t="shared" si="33"/>
        <v>0</v>
      </c>
      <c r="H233" s="73">
        <v>0</v>
      </c>
      <c r="I233" s="131">
        <v>0</v>
      </c>
      <c r="J233" s="131"/>
      <c r="K233" s="92">
        <v>112</v>
      </c>
      <c r="L233" s="100" t="s">
        <v>46</v>
      </c>
      <c r="M233" s="74">
        <v>600</v>
      </c>
      <c r="N233" s="8"/>
    </row>
    <row r="234" spans="1:14" ht="24" customHeight="1" x14ac:dyDescent="0.25">
      <c r="A234" s="151" t="s">
        <v>149</v>
      </c>
      <c r="B234" s="152"/>
      <c r="C234" s="153"/>
      <c r="D234" s="96"/>
      <c r="E234" s="96"/>
      <c r="F234" s="96"/>
      <c r="G234" s="97">
        <f>G183+G196+G207+G225+G216</f>
        <v>191947.53958999997</v>
      </c>
      <c r="H234" s="97">
        <f>H183+H196+H207+H225+H216</f>
        <v>90067.900000000009</v>
      </c>
      <c r="I234" s="154">
        <f>I183+I196+I207+I225+I216</f>
        <v>101879.63958999999</v>
      </c>
      <c r="J234" s="154"/>
      <c r="K234" s="97"/>
      <c r="L234" s="106"/>
      <c r="M234" s="96"/>
      <c r="N234" s="8"/>
    </row>
    <row r="235" spans="1:14" x14ac:dyDescent="0.2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</row>
    <row r="236" spans="1:14" ht="15.75" x14ac:dyDescent="0.25">
      <c r="A236" s="51"/>
      <c r="G236" s="8"/>
      <c r="H236" s="8"/>
      <c r="J236" s="8"/>
    </row>
    <row r="237" spans="1:14" ht="15.75" x14ac:dyDescent="0.25">
      <c r="A237" s="51"/>
      <c r="G237" s="8"/>
      <c r="H237" s="8"/>
    </row>
    <row r="238" spans="1:14" ht="15.75" x14ac:dyDescent="0.25">
      <c r="A238" s="51"/>
      <c r="G238" s="8"/>
    </row>
    <row r="239" spans="1:14" ht="15.75" x14ac:dyDescent="0.25">
      <c r="A239" s="51"/>
    </row>
    <row r="240" spans="1:14" ht="15.75" x14ac:dyDescent="0.25">
      <c r="A240" s="51"/>
    </row>
  </sheetData>
  <mergeCells count="281">
    <mergeCell ref="A161:A165"/>
    <mergeCell ref="A166:A177"/>
    <mergeCell ref="A207:C207"/>
    <mergeCell ref="I207:J207"/>
    <mergeCell ref="A208:C208"/>
    <mergeCell ref="I208:J208"/>
    <mergeCell ref="A220:C220"/>
    <mergeCell ref="I220:J220"/>
    <mergeCell ref="A221:C221"/>
    <mergeCell ref="I221:J221"/>
    <mergeCell ref="I203:J203"/>
    <mergeCell ref="A204:C204"/>
    <mergeCell ref="I184:J184"/>
    <mergeCell ref="A185:C185"/>
    <mergeCell ref="A184:C184"/>
    <mergeCell ref="A196:C196"/>
    <mergeCell ref="I196:J196"/>
    <mergeCell ref="A197:C197"/>
    <mergeCell ref="I197:J197"/>
    <mergeCell ref="A198:C198"/>
    <mergeCell ref="I198:J198"/>
    <mergeCell ref="A187:C187"/>
    <mergeCell ref="I169:J169"/>
    <mergeCell ref="I168:J168"/>
    <mergeCell ref="A222:C222"/>
    <mergeCell ref="I222:J222"/>
    <mergeCell ref="A232:C232"/>
    <mergeCell ref="I232:J232"/>
    <mergeCell ref="A209:C209"/>
    <mergeCell ref="I209:J209"/>
    <mergeCell ref="A210:C210"/>
    <mergeCell ref="I210:J210"/>
    <mergeCell ref="A213:C213"/>
    <mergeCell ref="I213:J213"/>
    <mergeCell ref="A211:C211"/>
    <mergeCell ref="I211:J211"/>
    <mergeCell ref="A223:C223"/>
    <mergeCell ref="I223:J223"/>
    <mergeCell ref="A231:C231"/>
    <mergeCell ref="I231:J231"/>
    <mergeCell ref="A216:C216"/>
    <mergeCell ref="I216:J216"/>
    <mergeCell ref="A217:C217"/>
    <mergeCell ref="I217:J217"/>
    <mergeCell ref="A218:C218"/>
    <mergeCell ref="I218:J218"/>
    <mergeCell ref="A219:C219"/>
    <mergeCell ref="I219:J219"/>
    <mergeCell ref="B167:C167"/>
    <mergeCell ref="D166:D169"/>
    <mergeCell ref="I167:J167"/>
    <mergeCell ref="B166:C166"/>
    <mergeCell ref="A206:C206"/>
    <mergeCell ref="I206:K206"/>
    <mergeCell ref="B173:C173"/>
    <mergeCell ref="I173:J173"/>
    <mergeCell ref="B175:C175"/>
    <mergeCell ref="I175:J175"/>
    <mergeCell ref="B176:C176"/>
    <mergeCell ref="I176:J176"/>
    <mergeCell ref="A190:C190"/>
    <mergeCell ref="I190:J190"/>
    <mergeCell ref="A188:C188"/>
    <mergeCell ref="I188:J188"/>
    <mergeCell ref="B177:C177"/>
    <mergeCell ref="I201:J201"/>
    <mergeCell ref="A202:C202"/>
    <mergeCell ref="I202:J202"/>
    <mergeCell ref="A52:A56"/>
    <mergeCell ref="A99:A103"/>
    <mergeCell ref="B99:C103"/>
    <mergeCell ref="E99:E103"/>
    <mergeCell ref="A104:A108"/>
    <mergeCell ref="B104:C108"/>
    <mergeCell ref="E104:E108"/>
    <mergeCell ref="E83:E87"/>
    <mergeCell ref="A57:A61"/>
    <mergeCell ref="B57:C61"/>
    <mergeCell ref="E57:E61"/>
    <mergeCell ref="A98:J98"/>
    <mergeCell ref="A67:J67"/>
    <mergeCell ref="I66:J66"/>
    <mergeCell ref="I63:J63"/>
    <mergeCell ref="I64:J64"/>
    <mergeCell ref="A62:C66"/>
    <mergeCell ref="I93:J93"/>
    <mergeCell ref="I94:J94"/>
    <mergeCell ref="I95:J95"/>
    <mergeCell ref="I96:J96"/>
    <mergeCell ref="M166:M172"/>
    <mergeCell ref="M148:M150"/>
    <mergeCell ref="M99:M117"/>
    <mergeCell ref="M17:M54"/>
    <mergeCell ref="A192:C192"/>
    <mergeCell ref="A193:C193"/>
    <mergeCell ref="A194:C194"/>
    <mergeCell ref="I192:K192"/>
    <mergeCell ref="I193:K193"/>
    <mergeCell ref="I194:K194"/>
    <mergeCell ref="A189:C189"/>
    <mergeCell ref="I189:J189"/>
    <mergeCell ref="I185:J185"/>
    <mergeCell ref="A186:C186"/>
    <mergeCell ref="I186:J186"/>
    <mergeCell ref="B170:C172"/>
    <mergeCell ref="I170:J170"/>
    <mergeCell ref="I171:J171"/>
    <mergeCell ref="I172:J172"/>
    <mergeCell ref="A183:C183"/>
    <mergeCell ref="I183:J183"/>
    <mergeCell ref="B169:C169"/>
    <mergeCell ref="K68:K70"/>
    <mergeCell ref="L68:L90"/>
    <mergeCell ref="A234:C234"/>
    <mergeCell ref="I234:J234"/>
    <mergeCell ref="A225:C225"/>
    <mergeCell ref="I225:J225"/>
    <mergeCell ref="A226:C226"/>
    <mergeCell ref="I226:J226"/>
    <mergeCell ref="A227:C227"/>
    <mergeCell ref="I227:J227"/>
    <mergeCell ref="A212:C212"/>
    <mergeCell ref="I212:J212"/>
    <mergeCell ref="A228:C228"/>
    <mergeCell ref="I228:J228"/>
    <mergeCell ref="A229:C229"/>
    <mergeCell ref="I229:J229"/>
    <mergeCell ref="A214:C214"/>
    <mergeCell ref="I214:J214"/>
    <mergeCell ref="A215:C215"/>
    <mergeCell ref="I215:J215"/>
    <mergeCell ref="A230:C230"/>
    <mergeCell ref="I230:J230"/>
    <mergeCell ref="A233:C233"/>
    <mergeCell ref="I233:J233"/>
    <mergeCell ref="A224:C224"/>
    <mergeCell ref="I224:J224"/>
    <mergeCell ref="K99:K101"/>
    <mergeCell ref="L99:L117"/>
    <mergeCell ref="K104:K106"/>
    <mergeCell ref="K114:K116"/>
    <mergeCell ref="K109:K111"/>
    <mergeCell ref="K119:K121"/>
    <mergeCell ref="A158:J158"/>
    <mergeCell ref="A68:A72"/>
    <mergeCell ref="B68:C72"/>
    <mergeCell ref="B73:C77"/>
    <mergeCell ref="A73:A77"/>
    <mergeCell ref="B78:C82"/>
    <mergeCell ref="A78:A82"/>
    <mergeCell ref="B88:C92"/>
    <mergeCell ref="A88:A92"/>
    <mergeCell ref="E88:E92"/>
    <mergeCell ref="E78:E82"/>
    <mergeCell ref="E73:E77"/>
    <mergeCell ref="E68:E72"/>
    <mergeCell ref="A93:C97"/>
    <mergeCell ref="A83:A87"/>
    <mergeCell ref="B83:C87"/>
    <mergeCell ref="I130:J130"/>
    <mergeCell ref="I131:J131"/>
    <mergeCell ref="E47:E51"/>
    <mergeCell ref="E42:E46"/>
    <mergeCell ref="E37:E41"/>
    <mergeCell ref="E32:E36"/>
    <mergeCell ref="E27:E31"/>
    <mergeCell ref="A17:A21"/>
    <mergeCell ref="B17:C21"/>
    <mergeCell ref="A22:A26"/>
    <mergeCell ref="A27:A31"/>
    <mergeCell ref="A32:A36"/>
    <mergeCell ref="E22:E26"/>
    <mergeCell ref="A42:A46"/>
    <mergeCell ref="A47:A51"/>
    <mergeCell ref="A37:A41"/>
    <mergeCell ref="A14:J14"/>
    <mergeCell ref="A15:J15"/>
    <mergeCell ref="A16:J16"/>
    <mergeCell ref="M68:M90"/>
    <mergeCell ref="I62:J62"/>
    <mergeCell ref="K78:K80"/>
    <mergeCell ref="K73:K75"/>
    <mergeCell ref="K11:K12"/>
    <mergeCell ref="L11:L12"/>
    <mergeCell ref="M11:M12"/>
    <mergeCell ref="I12:J12"/>
    <mergeCell ref="B13:C13"/>
    <mergeCell ref="I13:J13"/>
    <mergeCell ref="K17:K54"/>
    <mergeCell ref="L17:L54"/>
    <mergeCell ref="E17:E21"/>
    <mergeCell ref="B22:C26"/>
    <mergeCell ref="B27:C31"/>
    <mergeCell ref="B32:C36"/>
    <mergeCell ref="B37:C41"/>
    <mergeCell ref="B42:C46"/>
    <mergeCell ref="B47:C51"/>
    <mergeCell ref="B52:C56"/>
    <mergeCell ref="E52:E56"/>
    <mergeCell ref="K3:L3"/>
    <mergeCell ref="K5:L5"/>
    <mergeCell ref="A7:M7"/>
    <mergeCell ref="A8:M8"/>
    <mergeCell ref="A9:M9"/>
    <mergeCell ref="A11:A12"/>
    <mergeCell ref="B11:C12"/>
    <mergeCell ref="D11:D12"/>
    <mergeCell ref="E11:F11"/>
    <mergeCell ref="G11:J11"/>
    <mergeCell ref="A109:A113"/>
    <mergeCell ref="B109:C113"/>
    <mergeCell ref="E109:E113"/>
    <mergeCell ref="A114:A118"/>
    <mergeCell ref="B114:C118"/>
    <mergeCell ref="E114:E118"/>
    <mergeCell ref="I132:J132"/>
    <mergeCell ref="I153:J153"/>
    <mergeCell ref="I154:J154"/>
    <mergeCell ref="A153:C157"/>
    <mergeCell ref="A135:J135"/>
    <mergeCell ref="A136:J136"/>
    <mergeCell ref="A142:J142"/>
    <mergeCell ref="A124:A128"/>
    <mergeCell ref="B124:C128"/>
    <mergeCell ref="E124:E128"/>
    <mergeCell ref="A119:A123"/>
    <mergeCell ref="B119:C123"/>
    <mergeCell ref="E119:E123"/>
    <mergeCell ref="I155:J155"/>
    <mergeCell ref="I156:J156"/>
    <mergeCell ref="A134:J134"/>
    <mergeCell ref="A129:C133"/>
    <mergeCell ref="A137:A141"/>
    <mergeCell ref="B148:C152"/>
    <mergeCell ref="E137:E141"/>
    <mergeCell ref="E148:E152"/>
    <mergeCell ref="I182:J182"/>
    <mergeCell ref="B174:C174"/>
    <mergeCell ref="D173:D174"/>
    <mergeCell ref="A205:C205"/>
    <mergeCell ref="I205:K205"/>
    <mergeCell ref="A201:C201"/>
    <mergeCell ref="A159:J159"/>
    <mergeCell ref="A199:C199"/>
    <mergeCell ref="I199:J199"/>
    <mergeCell ref="A200:C200"/>
    <mergeCell ref="I200:J200"/>
    <mergeCell ref="I187:J187"/>
    <mergeCell ref="I204:J204"/>
    <mergeCell ref="A191:C191"/>
    <mergeCell ref="I191:J191"/>
    <mergeCell ref="I195:J195"/>
    <mergeCell ref="A195:C195"/>
    <mergeCell ref="I161:K161"/>
    <mergeCell ref="I164:K164"/>
    <mergeCell ref="A203:C203"/>
    <mergeCell ref="K166:K172"/>
    <mergeCell ref="L143:L145"/>
    <mergeCell ref="M143:M145"/>
    <mergeCell ref="I178:J178"/>
    <mergeCell ref="I179:J179"/>
    <mergeCell ref="I180:J180"/>
    <mergeCell ref="I181:J181"/>
    <mergeCell ref="I129:J129"/>
    <mergeCell ref="A178:C182"/>
    <mergeCell ref="I174:J174"/>
    <mergeCell ref="I166:J166"/>
    <mergeCell ref="B161:C165"/>
    <mergeCell ref="B168:C168"/>
    <mergeCell ref="A143:A147"/>
    <mergeCell ref="B143:C147"/>
    <mergeCell ref="E143:E147"/>
    <mergeCell ref="M137:M139"/>
    <mergeCell ref="L137:L139"/>
    <mergeCell ref="L166:L172"/>
    <mergeCell ref="L148:L150"/>
    <mergeCell ref="B160:C160"/>
    <mergeCell ref="I160:J160"/>
    <mergeCell ref="I163:J163"/>
    <mergeCell ref="B137:C141"/>
    <mergeCell ref="A148:A152"/>
  </mergeCells>
  <hyperlinks>
    <hyperlink ref="M11" r:id="rId1" display="consultantplus://offline/ref=0AC8B8BC82DCDE8D6B297C22320C495E5D99582F7E16077780215628B0452B02F74334F2DF64B701N0h9E"/>
  </hyperlinks>
  <pageMargins left="0.70866141732283472" right="0.31496062992125984" top="0.23622047244094491" bottom="0.23622047244094491" header="0.11811023622047245" footer="0"/>
  <pageSetup paperSize="9"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J29" sqref="J29"/>
    </sheetView>
  </sheetViews>
  <sheetFormatPr defaultRowHeight="15" x14ac:dyDescent="0.25"/>
  <cols>
    <col min="1" max="1" width="10" customWidth="1"/>
    <col min="2" max="2" width="33.140625" customWidth="1"/>
    <col min="3" max="3" width="38" customWidth="1"/>
    <col min="4" max="4" width="42.85546875" customWidth="1"/>
    <col min="5" max="5" width="20.28515625" customWidth="1"/>
    <col min="6" max="6" width="16.28515625" customWidth="1"/>
    <col min="7" max="7" width="16.5703125" customWidth="1"/>
    <col min="8" max="8" width="9.140625" customWidth="1"/>
    <col min="9" max="9" width="9.85546875" customWidth="1"/>
    <col min="10" max="12" width="15" customWidth="1"/>
    <col min="13" max="13" width="14.5703125" bestFit="1" customWidth="1"/>
  </cols>
  <sheetData>
    <row r="1" spans="1:13" ht="16.5" x14ac:dyDescent="0.25">
      <c r="H1" s="157" t="s">
        <v>100</v>
      </c>
      <c r="I1" s="157"/>
      <c r="J1" s="157"/>
      <c r="K1" s="157"/>
      <c r="L1" s="157"/>
      <c r="M1" s="44"/>
    </row>
    <row r="2" spans="1:13" ht="16.5" customHeight="1" x14ac:dyDescent="0.25">
      <c r="H2" s="158" t="s">
        <v>1</v>
      </c>
      <c r="I2" s="158"/>
      <c r="J2" s="158"/>
      <c r="K2" s="158"/>
      <c r="L2" s="158"/>
      <c r="M2" s="45"/>
    </row>
    <row r="3" spans="1:13" ht="51.75" customHeight="1" x14ac:dyDescent="0.25">
      <c r="H3" s="159" t="s">
        <v>53</v>
      </c>
      <c r="I3" s="159"/>
      <c r="J3" s="159"/>
      <c r="K3" s="159"/>
      <c r="L3" s="159"/>
      <c r="M3" s="46"/>
    </row>
    <row r="4" spans="1:13" ht="16.5" x14ac:dyDescent="0.25">
      <c r="H4" s="24"/>
      <c r="I4" s="24"/>
      <c r="J4" s="24"/>
      <c r="K4" s="24"/>
      <c r="L4" s="35"/>
    </row>
    <row r="5" spans="1:13" ht="16.5" x14ac:dyDescent="0.25">
      <c r="A5" s="157" t="s">
        <v>101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34"/>
    </row>
    <row r="6" spans="1:13" ht="16.5" x14ac:dyDescent="0.25">
      <c r="A6" s="157"/>
      <c r="B6" s="157"/>
      <c r="C6" s="157"/>
      <c r="D6" s="157"/>
      <c r="E6" s="157"/>
      <c r="F6" s="157"/>
      <c r="G6" s="157"/>
      <c r="H6" s="157"/>
      <c r="I6" s="157"/>
      <c r="J6" s="23"/>
      <c r="K6" s="23"/>
      <c r="L6" s="34"/>
    </row>
    <row r="7" spans="1:13" ht="16.5" x14ac:dyDescent="0.25">
      <c r="A7" s="173"/>
      <c r="B7" s="173"/>
      <c r="C7" s="173"/>
      <c r="D7" s="173"/>
      <c r="E7" s="173"/>
      <c r="F7" s="174"/>
      <c r="G7" s="174"/>
      <c r="H7" s="174"/>
      <c r="I7" s="174"/>
      <c r="J7" s="174"/>
      <c r="K7" s="174"/>
      <c r="L7" s="39"/>
    </row>
    <row r="8" spans="1:13" ht="38.25" customHeight="1" x14ac:dyDescent="0.25">
      <c r="A8" s="175" t="s">
        <v>2</v>
      </c>
      <c r="B8" s="177" t="s">
        <v>3</v>
      </c>
      <c r="C8" s="178"/>
      <c r="D8" s="175" t="s">
        <v>102</v>
      </c>
      <c r="E8" s="175" t="s">
        <v>103</v>
      </c>
      <c r="F8" s="183" t="s">
        <v>129</v>
      </c>
      <c r="G8" s="184"/>
      <c r="H8" s="184"/>
      <c r="I8" s="184"/>
      <c r="J8" s="184"/>
      <c r="K8" s="184"/>
      <c r="L8" s="185"/>
    </row>
    <row r="9" spans="1:13" ht="15.75" x14ac:dyDescent="0.25">
      <c r="A9" s="176"/>
      <c r="B9" s="179"/>
      <c r="C9" s="180"/>
      <c r="D9" s="176"/>
      <c r="E9" s="176"/>
      <c r="F9" s="41" t="s">
        <v>7</v>
      </c>
      <c r="G9" s="42">
        <v>2021</v>
      </c>
      <c r="H9" s="181">
        <v>2022</v>
      </c>
      <c r="I9" s="182"/>
      <c r="J9" s="43">
        <v>2023</v>
      </c>
      <c r="K9" s="43">
        <v>2024</v>
      </c>
      <c r="L9" s="43">
        <v>2025</v>
      </c>
    </row>
    <row r="10" spans="1:13" x14ac:dyDescent="0.25">
      <c r="A10" s="17">
        <v>1</v>
      </c>
      <c r="B10" s="186">
        <v>2</v>
      </c>
      <c r="C10" s="187"/>
      <c r="D10" s="22">
        <v>3</v>
      </c>
      <c r="E10" s="22">
        <v>4</v>
      </c>
      <c r="F10" s="17">
        <v>5</v>
      </c>
      <c r="G10" s="2">
        <v>6</v>
      </c>
      <c r="H10" s="188">
        <v>7</v>
      </c>
      <c r="I10" s="188"/>
      <c r="J10" s="17">
        <v>8</v>
      </c>
      <c r="K10" s="17">
        <v>9</v>
      </c>
      <c r="L10" s="36">
        <v>10</v>
      </c>
    </row>
    <row r="11" spans="1:13" ht="15" customHeight="1" x14ac:dyDescent="0.25">
      <c r="A11" s="191" t="s">
        <v>104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3"/>
    </row>
    <row r="12" spans="1:13" ht="22.5" customHeight="1" x14ac:dyDescent="0.25">
      <c r="A12" s="189" t="s">
        <v>105</v>
      </c>
      <c r="B12" s="169" t="s">
        <v>127</v>
      </c>
      <c r="C12" s="170"/>
      <c r="D12" s="160" t="s">
        <v>106</v>
      </c>
      <c r="E12" s="25" t="s">
        <v>107</v>
      </c>
      <c r="F12" s="47">
        <f>G12+H12+K12+J12</f>
        <v>3073.8</v>
      </c>
      <c r="G12" s="47">
        <f>'[1]Приложение  1'!G15+'[1]Приложение  1'!G64</f>
        <v>1000</v>
      </c>
      <c r="H12" s="166">
        <f>'Приложение  1'!J18</f>
        <v>25</v>
      </c>
      <c r="I12" s="167"/>
      <c r="J12" s="10">
        <f>'Приложение  1'!J19+'Приложение  1'!J85+'Приложение  1'!J111</f>
        <v>2048.8000000000002</v>
      </c>
      <c r="K12" s="47"/>
      <c r="L12" s="47">
        <f>'Приложение  1'!J87</f>
        <v>23.2</v>
      </c>
    </row>
    <row r="13" spans="1:13" ht="22.5" customHeight="1" x14ac:dyDescent="0.25">
      <c r="A13" s="190"/>
      <c r="B13" s="171"/>
      <c r="C13" s="172"/>
      <c r="D13" s="161"/>
      <c r="E13" s="26" t="s">
        <v>108</v>
      </c>
      <c r="F13" s="47">
        <f t="shared" ref="F13:F37" si="0">G13+H13+K13+J13</f>
        <v>0</v>
      </c>
      <c r="G13" s="47">
        <v>0</v>
      </c>
      <c r="H13" s="167">
        <v>0</v>
      </c>
      <c r="I13" s="168"/>
      <c r="J13" s="10">
        <f>'Приложение  1'!H19+'Приложение  1'!H85+'Приложение  1'!H111</f>
        <v>0</v>
      </c>
      <c r="K13" s="47">
        <v>0</v>
      </c>
      <c r="L13" s="47">
        <f>'Приложение  1'!H87</f>
        <v>23151.8</v>
      </c>
    </row>
    <row r="14" spans="1:13" ht="22.5" customHeight="1" x14ac:dyDescent="0.25">
      <c r="A14" s="160">
        <v>2</v>
      </c>
      <c r="B14" s="169" t="s">
        <v>128</v>
      </c>
      <c r="C14" s="170"/>
      <c r="D14" s="160" t="s">
        <v>132</v>
      </c>
      <c r="E14" s="25" t="s">
        <v>107</v>
      </c>
      <c r="F14" s="47">
        <f>G14+H14+K14+J14</f>
        <v>2575.1000000000004</v>
      </c>
      <c r="G14" s="47">
        <f>'[1]Приложение  1'!J19+'[1]Приложение  1'!J54</f>
        <v>684.5</v>
      </c>
      <c r="H14" s="166">
        <f>'Приложение  1'!J23</f>
        <v>0</v>
      </c>
      <c r="I14" s="167"/>
      <c r="J14" s="10">
        <f>'Приложение  1'!J24</f>
        <v>1867.4</v>
      </c>
      <c r="K14" s="47">
        <f>'Приложение  1'!J76</f>
        <v>23.2</v>
      </c>
      <c r="L14" s="47">
        <f>'[1]Приложение  1'!K59</f>
        <v>0</v>
      </c>
    </row>
    <row r="15" spans="1:13" ht="22.5" customHeight="1" x14ac:dyDescent="0.25">
      <c r="A15" s="161"/>
      <c r="B15" s="171"/>
      <c r="C15" s="172"/>
      <c r="D15" s="161"/>
      <c r="E15" s="26" t="s">
        <v>108</v>
      </c>
      <c r="F15" s="47">
        <f t="shared" si="0"/>
        <v>23151.8</v>
      </c>
      <c r="G15" s="47">
        <f>'[1]Приложение  1'!H56</f>
        <v>0</v>
      </c>
      <c r="H15" s="167">
        <f>'[1]Приложение  1'!H57</f>
        <v>0</v>
      </c>
      <c r="I15" s="168"/>
      <c r="J15" s="47">
        <f>'[1]Приложение  1'!G58</f>
        <v>0</v>
      </c>
      <c r="K15" s="47">
        <f>'Приложение  1'!H76</f>
        <v>23151.8</v>
      </c>
      <c r="L15" s="47">
        <f>'[1]Приложение  1'!I59</f>
        <v>0</v>
      </c>
    </row>
    <row r="16" spans="1:13" ht="26.25" customHeight="1" x14ac:dyDescent="0.25">
      <c r="A16" s="160">
        <v>3</v>
      </c>
      <c r="B16" s="162" t="s">
        <v>54</v>
      </c>
      <c r="C16" s="163"/>
      <c r="D16" s="160" t="s">
        <v>109</v>
      </c>
      <c r="E16" s="25" t="s">
        <v>107</v>
      </c>
      <c r="F16" s="47">
        <f t="shared" si="0"/>
        <v>2946.3995900000004</v>
      </c>
      <c r="G16" s="47">
        <f>'[1]Приложение  1'!J23</f>
        <v>857.09959000000026</v>
      </c>
      <c r="H16" s="166">
        <f>'[1]Приложение  1'!J24</f>
        <v>2089.3000000000002</v>
      </c>
      <c r="I16" s="167"/>
      <c r="J16" s="47">
        <v>0</v>
      </c>
      <c r="K16" s="47">
        <v>0</v>
      </c>
      <c r="L16" s="47">
        <v>0</v>
      </c>
    </row>
    <row r="17" spans="1:13" ht="26.25" customHeight="1" x14ac:dyDescent="0.25">
      <c r="A17" s="161"/>
      <c r="B17" s="164"/>
      <c r="C17" s="165"/>
      <c r="D17" s="161"/>
      <c r="E17" s="26" t="s">
        <v>108</v>
      </c>
      <c r="F17" s="47">
        <f t="shared" si="0"/>
        <v>0</v>
      </c>
      <c r="G17" s="47">
        <v>0</v>
      </c>
      <c r="H17" s="167">
        <v>0</v>
      </c>
      <c r="I17" s="168"/>
      <c r="J17" s="47">
        <v>0</v>
      </c>
      <c r="K17" s="47">
        <v>0</v>
      </c>
      <c r="L17" s="47">
        <v>0</v>
      </c>
    </row>
    <row r="18" spans="1:13" ht="29.25" customHeight="1" x14ac:dyDescent="0.25">
      <c r="A18" s="160">
        <v>4</v>
      </c>
      <c r="B18" s="162" t="s">
        <v>35</v>
      </c>
      <c r="C18" s="163"/>
      <c r="D18" s="160" t="s">
        <v>130</v>
      </c>
      <c r="E18" s="25" t="s">
        <v>107</v>
      </c>
      <c r="F18" s="47">
        <f t="shared" si="0"/>
        <v>3348.1000000000004</v>
      </c>
      <c r="G18" s="47">
        <f>'[1]Приложение  1'!J60+'[1]Приложение  1'!J77</f>
        <v>0</v>
      </c>
      <c r="H18" s="166">
        <f>'[1]Приложение  1'!J61</f>
        <v>3348.1000000000004</v>
      </c>
      <c r="I18" s="167"/>
      <c r="J18" s="47">
        <f>'[1]Приложение  1'!I62+'[1]Приложение  1'!I79</f>
        <v>0</v>
      </c>
      <c r="K18" s="47">
        <f>'[1]Приложение  1'!J62+'[1]Приложение  1'!J79</f>
        <v>0</v>
      </c>
      <c r="L18" s="47">
        <f>'[1]Приложение  1'!K62+'[1]Приложение  1'!K79</f>
        <v>0</v>
      </c>
    </row>
    <row r="19" spans="1:13" ht="29.25" customHeight="1" x14ac:dyDescent="0.25">
      <c r="A19" s="161"/>
      <c r="B19" s="164"/>
      <c r="C19" s="165"/>
      <c r="D19" s="161"/>
      <c r="E19" s="26" t="s">
        <v>108</v>
      </c>
      <c r="F19" s="47">
        <f t="shared" si="0"/>
        <v>15724.6</v>
      </c>
      <c r="G19" s="47">
        <v>0</v>
      </c>
      <c r="H19" s="167">
        <f>'[1]Приложение  1'!H61+'[1]Приложение  1'!H78</f>
        <v>15724.6</v>
      </c>
      <c r="I19" s="168"/>
      <c r="J19" s="47">
        <f>'[1]Приложение  1'!G62+'[1]Приложение  1'!G79</f>
        <v>0</v>
      </c>
      <c r="K19" s="47">
        <f>'[1]Приложение  1'!H62+'[1]Приложение  1'!H79</f>
        <v>0</v>
      </c>
      <c r="L19" s="47">
        <f>'[1]Приложение  1'!I62+'[1]Приложение  1'!I79</f>
        <v>0</v>
      </c>
      <c r="M19" s="27"/>
    </row>
    <row r="20" spans="1:13" ht="26.25" customHeight="1" x14ac:dyDescent="0.25">
      <c r="A20" s="160">
        <v>5</v>
      </c>
      <c r="B20" s="169" t="s">
        <v>126</v>
      </c>
      <c r="C20" s="170"/>
      <c r="D20" s="160" t="s">
        <v>133</v>
      </c>
      <c r="E20" s="25" t="s">
        <v>107</v>
      </c>
      <c r="F20" s="47">
        <f t="shared" ref="F20:F21" si="1">G20+H20+K20+J20</f>
        <v>570.59999999999991</v>
      </c>
      <c r="G20" s="47">
        <v>0</v>
      </c>
      <c r="H20" s="166">
        <v>0</v>
      </c>
      <c r="I20" s="167"/>
      <c r="J20" s="47">
        <f>'Приложение  1'!J59</f>
        <v>570.59999999999991</v>
      </c>
      <c r="K20" s="47">
        <v>0</v>
      </c>
      <c r="L20" s="47">
        <v>0</v>
      </c>
    </row>
    <row r="21" spans="1:13" ht="26.25" customHeight="1" x14ac:dyDescent="0.25">
      <c r="A21" s="161"/>
      <c r="B21" s="171"/>
      <c r="C21" s="172"/>
      <c r="D21" s="161"/>
      <c r="E21" s="26" t="s">
        <v>108</v>
      </c>
      <c r="F21" s="47">
        <f t="shared" si="1"/>
        <v>0</v>
      </c>
      <c r="G21" s="47">
        <v>0</v>
      </c>
      <c r="H21" s="167">
        <v>0</v>
      </c>
      <c r="I21" s="168"/>
      <c r="J21" s="47">
        <f>'Приложение  1'!H59</f>
        <v>0</v>
      </c>
      <c r="K21" s="47">
        <v>0</v>
      </c>
      <c r="L21" s="47">
        <v>0</v>
      </c>
    </row>
    <row r="22" spans="1:13" ht="26.25" customHeight="1" x14ac:dyDescent="0.25">
      <c r="A22" s="160">
        <v>6</v>
      </c>
      <c r="B22" s="162" t="s">
        <v>123</v>
      </c>
      <c r="C22" s="163"/>
      <c r="D22" s="160" t="s">
        <v>134</v>
      </c>
      <c r="E22" s="25" t="s">
        <v>107</v>
      </c>
      <c r="F22" s="47">
        <f t="shared" ref="F22:F23" si="2">G22+H22+K22+J22</f>
        <v>4547.5</v>
      </c>
      <c r="G22" s="47">
        <v>0</v>
      </c>
      <c r="H22" s="166">
        <v>0</v>
      </c>
      <c r="I22" s="167"/>
      <c r="J22" s="10">
        <f>'Приложение  1'!J90</f>
        <v>4547.5</v>
      </c>
      <c r="K22" s="47">
        <v>0</v>
      </c>
      <c r="L22" s="47">
        <v>0</v>
      </c>
    </row>
    <row r="23" spans="1:13" ht="26.25" customHeight="1" x14ac:dyDescent="0.25">
      <c r="A23" s="161"/>
      <c r="B23" s="164"/>
      <c r="C23" s="165"/>
      <c r="D23" s="161"/>
      <c r="E23" s="26" t="s">
        <v>108</v>
      </c>
      <c r="F23" s="47">
        <f t="shared" si="2"/>
        <v>28039.7</v>
      </c>
      <c r="G23" s="47">
        <v>0</v>
      </c>
      <c r="H23" s="167">
        <v>0</v>
      </c>
      <c r="I23" s="168"/>
      <c r="J23" s="47">
        <f>'Приложение  1'!H90</f>
        <v>28039.7</v>
      </c>
      <c r="K23" s="47">
        <v>0</v>
      </c>
      <c r="L23" s="47">
        <v>0</v>
      </c>
    </row>
    <row r="24" spans="1:13" ht="30" hidden="1" customHeight="1" x14ac:dyDescent="0.25">
      <c r="A24" s="160">
        <v>7</v>
      </c>
      <c r="B24" s="194" t="s">
        <v>110</v>
      </c>
      <c r="C24" s="194"/>
      <c r="D24" s="160" t="s">
        <v>111</v>
      </c>
      <c r="E24" s="25" t="s">
        <v>107</v>
      </c>
      <c r="F24" s="47">
        <f t="shared" si="0"/>
        <v>0</v>
      </c>
      <c r="G24" s="47">
        <f>'[1]Приложение  1'!G73</f>
        <v>0</v>
      </c>
      <c r="H24" s="166">
        <f>'[1]Приложение  1'!J53+'[1]Приложение  1'!J74</f>
        <v>0</v>
      </c>
      <c r="I24" s="167"/>
      <c r="J24" s="47"/>
      <c r="K24" s="47"/>
      <c r="L24" s="47"/>
    </row>
    <row r="25" spans="1:13" ht="30" hidden="1" customHeight="1" x14ac:dyDescent="0.25">
      <c r="A25" s="161"/>
      <c r="B25" s="194"/>
      <c r="C25" s="194"/>
      <c r="D25" s="161"/>
      <c r="E25" s="26" t="s">
        <v>108</v>
      </c>
      <c r="F25" s="47">
        <f t="shared" si="0"/>
        <v>0</v>
      </c>
      <c r="G25" s="47">
        <f>'[1]Приложение  1'!H73+'[1]Приложение  1'!H52</f>
        <v>0</v>
      </c>
      <c r="H25" s="167">
        <f>'[1]Приложение  1'!H53+'[1]Приложение  1'!H74</f>
        <v>0</v>
      </c>
      <c r="I25" s="168"/>
      <c r="J25" s="47">
        <f>'[1]Приложение  1'!G54+'[1]Приложение  1'!G75</f>
        <v>0</v>
      </c>
      <c r="K25" s="47">
        <f>'[1]Приложение  1'!H54+'[1]Приложение  1'!H75</f>
        <v>0</v>
      </c>
      <c r="L25" s="47">
        <f>'[1]Приложение  1'!I54+'[1]Приложение  1'!I75</f>
        <v>0</v>
      </c>
    </row>
    <row r="26" spans="1:13" ht="39" customHeight="1" x14ac:dyDescent="0.25">
      <c r="A26" s="160">
        <v>7</v>
      </c>
      <c r="B26" s="194" t="s">
        <v>58</v>
      </c>
      <c r="C26" s="194"/>
      <c r="D26" s="160" t="s">
        <v>137</v>
      </c>
      <c r="E26" s="21" t="s">
        <v>107</v>
      </c>
      <c r="F26" s="47">
        <f t="shared" si="0"/>
        <v>975.87</v>
      </c>
      <c r="G26" s="47">
        <f>'[1]Приложение  1'!J89</f>
        <v>975.87</v>
      </c>
      <c r="H26" s="166">
        <f>'[1]Приложение  1'!J25</f>
        <v>0</v>
      </c>
      <c r="I26" s="166"/>
      <c r="J26" s="47">
        <v>0</v>
      </c>
      <c r="K26" s="47">
        <v>0</v>
      </c>
      <c r="L26" s="47">
        <v>0</v>
      </c>
    </row>
    <row r="27" spans="1:13" ht="39" customHeight="1" x14ac:dyDescent="0.25">
      <c r="A27" s="161"/>
      <c r="B27" s="194"/>
      <c r="C27" s="194"/>
      <c r="D27" s="161"/>
      <c r="E27" s="21" t="s">
        <v>108</v>
      </c>
      <c r="F27" s="47">
        <f t="shared" si="0"/>
        <v>0</v>
      </c>
      <c r="G27" s="47">
        <f>'[1]Приложение  1'!H24</f>
        <v>0</v>
      </c>
      <c r="H27" s="167">
        <f>'[1]Приложение  1'!H25</f>
        <v>0</v>
      </c>
      <c r="I27" s="168"/>
      <c r="J27" s="47">
        <v>0</v>
      </c>
      <c r="K27" s="47">
        <f>'[1]Приложение  1'!H43</f>
        <v>0</v>
      </c>
      <c r="L27" s="47">
        <f>'[1]Приложение  1'!I43</f>
        <v>0</v>
      </c>
    </row>
    <row r="28" spans="1:13" ht="30.75" customHeight="1" x14ac:dyDescent="0.25">
      <c r="A28" s="160">
        <v>8</v>
      </c>
      <c r="B28" s="195" t="s">
        <v>131</v>
      </c>
      <c r="C28" s="195"/>
      <c r="D28" s="160" t="s">
        <v>112</v>
      </c>
      <c r="E28" s="21" t="s">
        <v>107</v>
      </c>
      <c r="F28" s="47">
        <f t="shared" si="0"/>
        <v>11715.8</v>
      </c>
      <c r="G28" s="47">
        <f>'[1]Приложение  1'!G27</f>
        <v>1000</v>
      </c>
      <c r="H28" s="166">
        <f>'[1]Приложение  1'!J28</f>
        <v>8486.2999999999993</v>
      </c>
      <c r="I28" s="166"/>
      <c r="J28" s="10">
        <f>'Приложение  1'!J34</f>
        <v>2229.5</v>
      </c>
      <c r="K28" s="47">
        <f>'[1]Приложение  1'!J43</f>
        <v>0</v>
      </c>
      <c r="L28" s="47">
        <f>'[1]Приложение  1'!K43</f>
        <v>0</v>
      </c>
    </row>
    <row r="29" spans="1:13" ht="30.75" customHeight="1" x14ac:dyDescent="0.25">
      <c r="A29" s="161"/>
      <c r="B29" s="195"/>
      <c r="C29" s="195"/>
      <c r="D29" s="161"/>
      <c r="E29" s="21" t="s">
        <v>108</v>
      </c>
      <c r="F29" s="47">
        <f t="shared" si="0"/>
        <v>0</v>
      </c>
      <c r="G29" s="47">
        <f>'[1]Приложение  1'!H41</f>
        <v>0</v>
      </c>
      <c r="H29" s="167">
        <f>'[1]Приложение  1'!H42</f>
        <v>0</v>
      </c>
      <c r="I29" s="168"/>
      <c r="J29" s="47">
        <f>'[1]Приложение  1'!G43</f>
        <v>0</v>
      </c>
      <c r="K29" s="47">
        <f>'[1]Приложение  1'!H43</f>
        <v>0</v>
      </c>
      <c r="L29" s="47">
        <f>'[1]Приложение  1'!I43</f>
        <v>0</v>
      </c>
    </row>
    <row r="30" spans="1:13" ht="30.75" customHeight="1" x14ac:dyDescent="0.25">
      <c r="A30" s="160">
        <v>9</v>
      </c>
      <c r="B30" s="196" t="s">
        <v>86</v>
      </c>
      <c r="C30" s="197"/>
      <c r="D30" s="160" t="s">
        <v>113</v>
      </c>
      <c r="E30" s="21" t="s">
        <v>107</v>
      </c>
      <c r="F30" s="47">
        <f t="shared" si="0"/>
        <v>24.72</v>
      </c>
      <c r="G30" s="47">
        <f>'[1]Приложение  1'!J39</f>
        <v>0</v>
      </c>
      <c r="H30" s="167">
        <f>'[1]Приложение  1'!J32</f>
        <v>24.72</v>
      </c>
      <c r="I30" s="168"/>
      <c r="J30" s="47">
        <f>'[1]Приложение  1'!I41</f>
        <v>0</v>
      </c>
      <c r="K30" s="47">
        <f>'[1]Приложение  1'!J41</f>
        <v>0</v>
      </c>
      <c r="L30" s="47">
        <f>'[1]Приложение  1'!K41</f>
        <v>0</v>
      </c>
    </row>
    <row r="31" spans="1:13" ht="30.75" customHeight="1" x14ac:dyDescent="0.25">
      <c r="A31" s="161"/>
      <c r="B31" s="198"/>
      <c r="C31" s="199"/>
      <c r="D31" s="161"/>
      <c r="E31" s="21" t="s">
        <v>108</v>
      </c>
      <c r="F31" s="47">
        <f t="shared" si="0"/>
        <v>0</v>
      </c>
      <c r="G31" s="47">
        <f>'[1]Приложение  1'!H39</f>
        <v>0</v>
      </c>
      <c r="H31" s="167">
        <f>'[1]Приложение  1'!H40</f>
        <v>0</v>
      </c>
      <c r="I31" s="168"/>
      <c r="J31" s="47">
        <f>'[1]Приложение  1'!G41</f>
        <v>0</v>
      </c>
      <c r="K31" s="47">
        <f>'[1]Приложение  1'!H41</f>
        <v>0</v>
      </c>
      <c r="L31" s="47">
        <f>'[1]Приложение  1'!I41</f>
        <v>0</v>
      </c>
    </row>
    <row r="32" spans="1:13" ht="30.75" customHeight="1" x14ac:dyDescent="0.25">
      <c r="A32" s="160">
        <v>10</v>
      </c>
      <c r="B32" s="196" t="s">
        <v>87</v>
      </c>
      <c r="C32" s="197"/>
      <c r="D32" s="160" t="s">
        <v>114</v>
      </c>
      <c r="E32" s="21" t="s">
        <v>107</v>
      </c>
      <c r="F32" s="47">
        <f t="shared" si="0"/>
        <v>131.96</v>
      </c>
      <c r="G32" s="47">
        <f>'[1]Приложение  1'!J41</f>
        <v>0</v>
      </c>
      <c r="H32" s="167">
        <f>'[1]Приложение  1'!J36</f>
        <v>131.96</v>
      </c>
      <c r="I32" s="168"/>
      <c r="J32" s="47">
        <f>'[1]Приложение  1'!I43</f>
        <v>0</v>
      </c>
      <c r="K32" s="47">
        <f>'[1]Приложение  1'!J43</f>
        <v>0</v>
      </c>
      <c r="L32" s="47">
        <f>'[1]Приложение  1'!K43</f>
        <v>0</v>
      </c>
    </row>
    <row r="33" spans="1:13" ht="30.75" customHeight="1" x14ac:dyDescent="0.25">
      <c r="A33" s="161"/>
      <c r="B33" s="198"/>
      <c r="C33" s="199"/>
      <c r="D33" s="161"/>
      <c r="E33" s="21" t="s">
        <v>108</v>
      </c>
      <c r="F33" s="47">
        <f t="shared" si="0"/>
        <v>0</v>
      </c>
      <c r="G33" s="47">
        <f>'[1]Приложение  1'!H41</f>
        <v>0</v>
      </c>
      <c r="H33" s="167">
        <f>'[1]Приложение  1'!H42</f>
        <v>0</v>
      </c>
      <c r="I33" s="168"/>
      <c r="J33" s="47">
        <f>'[1]Приложение  1'!G43</f>
        <v>0</v>
      </c>
      <c r="K33" s="47">
        <f>'[1]Приложение  1'!H43</f>
        <v>0</v>
      </c>
      <c r="L33" s="47">
        <f>'[1]Приложение  1'!I43</f>
        <v>0</v>
      </c>
    </row>
    <row r="34" spans="1:13" ht="30.75" customHeight="1" x14ac:dyDescent="0.25">
      <c r="A34" s="160">
        <v>11</v>
      </c>
      <c r="B34" s="196" t="s">
        <v>80</v>
      </c>
      <c r="C34" s="197"/>
      <c r="D34" s="160" t="s">
        <v>115</v>
      </c>
      <c r="E34" s="21" t="s">
        <v>107</v>
      </c>
      <c r="F34" s="47">
        <f t="shared" si="0"/>
        <v>52.48</v>
      </c>
      <c r="G34" s="47">
        <f>'[1]Приложение  1'!J41</f>
        <v>0</v>
      </c>
      <c r="H34" s="167">
        <f>'[1]Приложение  1'!J40</f>
        <v>52.48</v>
      </c>
      <c r="I34" s="168"/>
      <c r="J34" s="47">
        <f>'[1]Приложение  1'!I43</f>
        <v>0</v>
      </c>
      <c r="K34" s="47">
        <f>'[1]Приложение  1'!J43</f>
        <v>0</v>
      </c>
      <c r="L34" s="47">
        <f>'[1]Приложение  1'!K43</f>
        <v>0</v>
      </c>
    </row>
    <row r="35" spans="1:13" ht="30.75" customHeight="1" x14ac:dyDescent="0.25">
      <c r="A35" s="161"/>
      <c r="B35" s="198"/>
      <c r="C35" s="199"/>
      <c r="D35" s="161"/>
      <c r="E35" s="21" t="s">
        <v>108</v>
      </c>
      <c r="F35" s="47">
        <f t="shared" si="0"/>
        <v>0</v>
      </c>
      <c r="G35" s="47">
        <f>'[1]Приложение  1'!H41</f>
        <v>0</v>
      </c>
      <c r="H35" s="167">
        <f>'[1]Приложение  1'!H42</f>
        <v>0</v>
      </c>
      <c r="I35" s="168"/>
      <c r="J35" s="47">
        <f>'[1]Приложение  1'!G43</f>
        <v>0</v>
      </c>
      <c r="K35" s="47">
        <f>'[1]Приложение  1'!H43</f>
        <v>0</v>
      </c>
      <c r="L35" s="47">
        <f>'[1]Приложение  1'!I43</f>
        <v>0</v>
      </c>
    </row>
    <row r="36" spans="1:13" ht="30.75" customHeight="1" x14ac:dyDescent="0.25">
      <c r="A36" s="160">
        <v>12</v>
      </c>
      <c r="B36" s="194" t="s">
        <v>84</v>
      </c>
      <c r="C36" s="194"/>
      <c r="D36" s="160" t="s">
        <v>116</v>
      </c>
      <c r="E36" s="21" t="s">
        <v>107</v>
      </c>
      <c r="F36" s="47">
        <f t="shared" si="0"/>
        <v>38.04</v>
      </c>
      <c r="G36" s="47">
        <f>'[1]Приложение  1'!J43</f>
        <v>0</v>
      </c>
      <c r="H36" s="166">
        <f>'[1]Приложение  1'!J44</f>
        <v>38.04</v>
      </c>
      <c r="I36" s="166"/>
      <c r="J36" s="47">
        <f>'[1]Приложение  1'!I45</f>
        <v>0</v>
      </c>
      <c r="K36" s="47">
        <f>'[1]Приложение  1'!J45</f>
        <v>0</v>
      </c>
      <c r="L36" s="47">
        <f>'[1]Приложение  1'!K45</f>
        <v>0</v>
      </c>
    </row>
    <row r="37" spans="1:13" ht="30.75" customHeight="1" x14ac:dyDescent="0.25">
      <c r="A37" s="161"/>
      <c r="B37" s="194"/>
      <c r="C37" s="194"/>
      <c r="D37" s="161"/>
      <c r="E37" s="21" t="s">
        <v>108</v>
      </c>
      <c r="F37" s="47">
        <f t="shared" si="0"/>
        <v>0</v>
      </c>
      <c r="G37" s="47">
        <f>'[1]Приложение  1'!H43</f>
        <v>0</v>
      </c>
      <c r="H37" s="167">
        <f>'[1]Приложение  1'!H44</f>
        <v>0</v>
      </c>
      <c r="I37" s="168"/>
      <c r="J37" s="47">
        <f>'[1]Приложение  1'!G45</f>
        <v>0</v>
      </c>
      <c r="K37" s="47">
        <f>'[1]Приложение  1'!H45</f>
        <v>0</v>
      </c>
      <c r="L37" s="47">
        <f>'[1]Приложение  1'!I45</f>
        <v>0</v>
      </c>
    </row>
    <row r="38" spans="1:13" ht="18" customHeight="1" x14ac:dyDescent="0.25">
      <c r="A38" s="200" t="s">
        <v>117</v>
      </c>
      <c r="B38" s="200"/>
      <c r="C38" s="200"/>
      <c r="D38" s="16"/>
      <c r="E38" s="16"/>
      <c r="F38" s="11">
        <f>F39+F40</f>
        <v>120091.46959000001</v>
      </c>
      <c r="G38" s="11">
        <f>SUM(G12:G37)</f>
        <v>4517.4695900000006</v>
      </c>
      <c r="H38" s="201">
        <f>SUM(H12:H37)</f>
        <v>29920.5</v>
      </c>
      <c r="I38" s="202"/>
      <c r="J38" s="11">
        <f>SUM(J12:J37)</f>
        <v>39303.5</v>
      </c>
      <c r="K38" s="11">
        <f>SUM(K12:K37)</f>
        <v>23175</v>
      </c>
      <c r="L38" s="11">
        <f>SUM(L12:L37)</f>
        <v>23175</v>
      </c>
      <c r="M38" s="7">
        <f>SUM(G38:K38)</f>
        <v>96916.469589999993</v>
      </c>
    </row>
    <row r="39" spans="1:13" ht="18" customHeight="1" x14ac:dyDescent="0.25">
      <c r="A39" s="203" t="s">
        <v>118</v>
      </c>
      <c r="B39" s="204"/>
      <c r="C39" s="205"/>
      <c r="D39" s="28"/>
      <c r="E39" s="28"/>
      <c r="F39" s="9">
        <f>G39+H39+J39+K39+L39</f>
        <v>30023.569590000003</v>
      </c>
      <c r="G39" s="9">
        <f>G12+G14+G16+G18+G24+G36+G26+G28</f>
        <v>4517.4695900000006</v>
      </c>
      <c r="H39" s="206">
        <f>H12+H14+H16+H18+H24+H26+H28+H30+H34+H36+H32+H20+H22</f>
        <v>14195.9</v>
      </c>
      <c r="I39" s="207"/>
      <c r="J39" s="9">
        <f>J12+J14+J16+J18+J20+J22+J24+J26+J28+J30+J32+J34+J36</f>
        <v>11263.8</v>
      </c>
      <c r="K39" s="9">
        <f>K12+K14+K16+K18+K24+K36</f>
        <v>23.2</v>
      </c>
      <c r="L39" s="9">
        <f>L12+L14+L16+L18+L24+L36</f>
        <v>23.2</v>
      </c>
      <c r="M39" s="7"/>
    </row>
    <row r="40" spans="1:13" ht="18" customHeight="1" x14ac:dyDescent="0.25">
      <c r="A40" s="203" t="s">
        <v>119</v>
      </c>
      <c r="B40" s="204"/>
      <c r="C40" s="205"/>
      <c r="D40" s="28"/>
      <c r="E40" s="28"/>
      <c r="F40" s="9">
        <f>G40+H40+J40+K40+L40</f>
        <v>90067.900000000009</v>
      </c>
      <c r="G40" s="9">
        <f>G13+G15+G17+G19+G25+G37</f>
        <v>0</v>
      </c>
      <c r="H40" s="206">
        <f>H13+H15+H17+H19+H25+H27+H37+H21+H23</f>
        <v>15724.6</v>
      </c>
      <c r="I40" s="207"/>
      <c r="J40" s="9">
        <f>J13+J15+J17+J19+J21+J23+J25+J27+J29+J31+J33+J35+J37</f>
        <v>28039.7</v>
      </c>
      <c r="K40" s="9">
        <f>K13+K15+K17+K19+K25+K27+K37</f>
        <v>23151.8</v>
      </c>
      <c r="L40" s="9">
        <f>L13+L15+L17+L19+L25+L27+L37</f>
        <v>23151.8</v>
      </c>
      <c r="M40" s="7"/>
    </row>
    <row r="41" spans="1:13" ht="15" hidden="1" customHeight="1" x14ac:dyDescent="0.25">
      <c r="A41" s="210" t="s">
        <v>120</v>
      </c>
      <c r="B41" s="211"/>
      <c r="C41" s="211"/>
      <c r="D41" s="211"/>
      <c r="E41" s="211"/>
      <c r="F41" s="211"/>
      <c r="G41" s="211"/>
      <c r="H41" s="211"/>
      <c r="I41" s="211"/>
      <c r="J41" s="211"/>
      <c r="K41" s="212"/>
      <c r="L41" s="40"/>
    </row>
    <row r="42" spans="1:13" ht="21.75" hidden="1" customHeight="1" x14ac:dyDescent="0.25">
      <c r="A42" s="29" t="s">
        <v>105</v>
      </c>
      <c r="B42" s="213" t="s">
        <v>34</v>
      </c>
      <c r="C42" s="214"/>
      <c r="D42" s="25" t="s">
        <v>107</v>
      </c>
      <c r="E42" s="25" t="s">
        <v>107</v>
      </c>
      <c r="F42" s="13">
        <f>SUM(G42:I42)</f>
        <v>0</v>
      </c>
      <c r="G42" s="5">
        <f>'[1]Приложение  1'!J99+'[1]Приложение  1'!J104</f>
        <v>0</v>
      </c>
      <c r="H42" s="215">
        <f>'[1]Приложение  1'!J100+'[1]Приложение  1'!J105</f>
        <v>0</v>
      </c>
      <c r="I42" s="216"/>
      <c r="J42" s="5">
        <f>'[1]Приложение  1'!I101+'[1]Приложение  1'!I106</f>
        <v>0</v>
      </c>
      <c r="K42" s="5">
        <f>'[1]Приложение  1'!J101+'[1]Приложение  1'!J106</f>
        <v>0</v>
      </c>
      <c r="L42" s="5">
        <f>'[1]Приложение  1'!K101+'[1]Приложение  1'!K106</f>
        <v>0</v>
      </c>
    </row>
    <row r="43" spans="1:13" ht="21.75" hidden="1" customHeight="1" x14ac:dyDescent="0.25">
      <c r="A43" s="30">
        <v>2</v>
      </c>
      <c r="B43" s="217" t="s">
        <v>121</v>
      </c>
      <c r="C43" s="217"/>
      <c r="D43" s="25" t="s">
        <v>107</v>
      </c>
      <c r="E43" s="25" t="s">
        <v>107</v>
      </c>
      <c r="F43" s="13" t="e">
        <f>SUM(G43:I43)</f>
        <v>#REF!</v>
      </c>
      <c r="G43" s="13" t="e">
        <f>'[1]Приложение  1'!#REF!</f>
        <v>#REF!</v>
      </c>
      <c r="H43" s="218" t="e">
        <f>'[1]Приложение  1'!#REF!</f>
        <v>#REF!</v>
      </c>
      <c r="I43" s="219"/>
      <c r="J43" s="13" t="e">
        <f>'[1]Приложение  1'!#REF!</f>
        <v>#REF!</v>
      </c>
      <c r="K43" s="13" t="e">
        <f>'[1]Приложение  1'!#REF!</f>
        <v>#REF!</v>
      </c>
      <c r="L43" s="37" t="e">
        <f>'[1]Приложение  1'!#REF!</f>
        <v>#REF!</v>
      </c>
    </row>
    <row r="44" spans="1:13" ht="15" hidden="1" customHeight="1" x14ac:dyDescent="0.25">
      <c r="A44" s="220"/>
      <c r="B44" s="221"/>
      <c r="C44" s="222"/>
      <c r="D44" s="18"/>
      <c r="E44" s="18"/>
      <c r="F44" s="31">
        <f>G44+H44</f>
        <v>0</v>
      </c>
      <c r="G44" s="31">
        <v>0</v>
      </c>
      <c r="H44" s="227">
        <v>0</v>
      </c>
      <c r="I44" s="228"/>
      <c r="J44" s="32"/>
      <c r="K44" s="32"/>
      <c r="L44" s="38"/>
      <c r="M44" s="6"/>
    </row>
    <row r="45" spans="1:13" ht="15" hidden="1" customHeight="1" x14ac:dyDescent="0.25">
      <c r="A45" s="220"/>
      <c r="B45" s="223"/>
      <c r="C45" s="224"/>
      <c r="D45" s="19"/>
      <c r="E45" s="19"/>
      <c r="F45" s="31">
        <f>G45+H45</f>
        <v>0</v>
      </c>
      <c r="G45" s="31">
        <v>0</v>
      </c>
      <c r="H45" s="227">
        <v>0</v>
      </c>
      <c r="I45" s="228"/>
      <c r="J45" s="32"/>
      <c r="K45" s="32"/>
      <c r="L45" s="38"/>
      <c r="M45" s="6"/>
    </row>
    <row r="46" spans="1:13" ht="15" hidden="1" customHeight="1" x14ac:dyDescent="0.25">
      <c r="A46" s="220"/>
      <c r="B46" s="225"/>
      <c r="C46" s="226"/>
      <c r="D46" s="20"/>
      <c r="E46" s="20"/>
      <c r="F46" s="31">
        <f>G46+H46</f>
        <v>0</v>
      </c>
      <c r="G46" s="31">
        <v>0</v>
      </c>
      <c r="H46" s="227">
        <v>0</v>
      </c>
      <c r="I46" s="228"/>
      <c r="J46" s="32"/>
      <c r="K46" s="32"/>
      <c r="L46" s="38"/>
      <c r="M46" s="7"/>
    </row>
    <row r="47" spans="1:13" ht="15" hidden="1" customHeight="1" x14ac:dyDescent="0.25">
      <c r="A47" s="200" t="s">
        <v>122</v>
      </c>
      <c r="B47" s="200"/>
      <c r="C47" s="200"/>
      <c r="D47" s="16"/>
      <c r="E47" s="16"/>
      <c r="F47" s="33" t="e">
        <f>SUM(F42:F43)</f>
        <v>#REF!</v>
      </c>
      <c r="G47" s="33" t="e">
        <f>SUM(G42:G43)</f>
        <v>#REF!</v>
      </c>
      <c r="H47" s="208" t="e">
        <f>SUM(H42:H43)</f>
        <v>#REF!</v>
      </c>
      <c r="I47" s="209"/>
      <c r="J47" s="33" t="e">
        <f>SUM(J42:J43)</f>
        <v>#REF!</v>
      </c>
      <c r="K47" s="33" t="e">
        <f>SUM(K42:K43)</f>
        <v>#REF!</v>
      </c>
      <c r="L47" s="33" t="e">
        <f>SUM(L42:L43)</f>
        <v>#REF!</v>
      </c>
      <c r="M47" s="4" t="e">
        <f>#REF!+#REF!+#REF!</f>
        <v>#REF!</v>
      </c>
    </row>
    <row r="48" spans="1:13" ht="15.75" x14ac:dyDescent="0.25">
      <c r="A48" s="1"/>
      <c r="F48" s="3"/>
    </row>
    <row r="49" spans="1:7" ht="15.75" x14ac:dyDescent="0.25">
      <c r="A49" s="1"/>
      <c r="F49" s="3"/>
    </row>
    <row r="50" spans="1:7" ht="15.75" x14ac:dyDescent="0.25">
      <c r="A50" s="1"/>
      <c r="F50" s="3"/>
    </row>
    <row r="51" spans="1:7" ht="15.75" x14ac:dyDescent="0.25">
      <c r="A51" s="1"/>
      <c r="F51" s="3"/>
    </row>
    <row r="52" spans="1:7" ht="15.75" x14ac:dyDescent="0.25">
      <c r="A52" s="1"/>
      <c r="G52" s="3"/>
    </row>
  </sheetData>
  <mergeCells count="98">
    <mergeCell ref="A47:C47"/>
    <mergeCell ref="H47:I47"/>
    <mergeCell ref="A41:K41"/>
    <mergeCell ref="B42:C42"/>
    <mergeCell ref="H42:I42"/>
    <mergeCell ref="B43:C43"/>
    <mergeCell ref="H43:I43"/>
    <mergeCell ref="A44:A46"/>
    <mergeCell ref="B44:C46"/>
    <mergeCell ref="H44:I44"/>
    <mergeCell ref="H45:I45"/>
    <mergeCell ref="H46:I46"/>
    <mergeCell ref="A38:C38"/>
    <mergeCell ref="H38:I38"/>
    <mergeCell ref="A39:C39"/>
    <mergeCell ref="H39:I39"/>
    <mergeCell ref="A40:C40"/>
    <mergeCell ref="H40:I40"/>
    <mergeCell ref="A34:A35"/>
    <mergeCell ref="B34:C35"/>
    <mergeCell ref="D34:D35"/>
    <mergeCell ref="H34:I34"/>
    <mergeCell ref="H35:I35"/>
    <mergeCell ref="A36:A37"/>
    <mergeCell ref="B36:C37"/>
    <mergeCell ref="D36:D37"/>
    <mergeCell ref="H36:I36"/>
    <mergeCell ref="H37:I37"/>
    <mergeCell ref="A30:A31"/>
    <mergeCell ref="B30:C31"/>
    <mergeCell ref="D30:D31"/>
    <mergeCell ref="H30:I30"/>
    <mergeCell ref="H31:I31"/>
    <mergeCell ref="A32:A33"/>
    <mergeCell ref="B32:C33"/>
    <mergeCell ref="D32:D33"/>
    <mergeCell ref="H32:I32"/>
    <mergeCell ref="H33:I33"/>
    <mergeCell ref="A26:A27"/>
    <mergeCell ref="B26:C27"/>
    <mergeCell ref="D26:D27"/>
    <mergeCell ref="H26:I26"/>
    <mergeCell ref="H27:I27"/>
    <mergeCell ref="A28:A29"/>
    <mergeCell ref="B28:C29"/>
    <mergeCell ref="D28:D29"/>
    <mergeCell ref="H28:I28"/>
    <mergeCell ref="H29:I29"/>
    <mergeCell ref="A18:A19"/>
    <mergeCell ref="B18:C19"/>
    <mergeCell ref="D18:D19"/>
    <mergeCell ref="H18:I18"/>
    <mergeCell ref="H19:I19"/>
    <mergeCell ref="A24:A25"/>
    <mergeCell ref="B24:C25"/>
    <mergeCell ref="D24:D25"/>
    <mergeCell ref="H24:I24"/>
    <mergeCell ref="H25:I25"/>
    <mergeCell ref="A14:A15"/>
    <mergeCell ref="B14:C15"/>
    <mergeCell ref="D14:D15"/>
    <mergeCell ref="H14:I14"/>
    <mergeCell ref="H15:I15"/>
    <mergeCell ref="A16:A17"/>
    <mergeCell ref="B16:C17"/>
    <mergeCell ref="D16:D17"/>
    <mergeCell ref="H16:I16"/>
    <mergeCell ref="H17:I17"/>
    <mergeCell ref="B10:C10"/>
    <mergeCell ref="H10:I10"/>
    <mergeCell ref="A12:A13"/>
    <mergeCell ref="B12:C13"/>
    <mergeCell ref="D12:D13"/>
    <mergeCell ref="H12:I12"/>
    <mergeCell ref="H13:I13"/>
    <mergeCell ref="A11:L11"/>
    <mergeCell ref="A8:A9"/>
    <mergeCell ref="B8:C9"/>
    <mergeCell ref="D8:D9"/>
    <mergeCell ref="E8:E9"/>
    <mergeCell ref="H9:I9"/>
    <mergeCell ref="F8:L8"/>
    <mergeCell ref="H1:L1"/>
    <mergeCell ref="H2:L2"/>
    <mergeCell ref="H3:L3"/>
    <mergeCell ref="A22:A23"/>
    <mergeCell ref="B22:C23"/>
    <mergeCell ref="D22:D23"/>
    <mergeCell ref="H22:I22"/>
    <mergeCell ref="H23:I23"/>
    <mergeCell ref="A20:A21"/>
    <mergeCell ref="B20:C21"/>
    <mergeCell ref="D20:D21"/>
    <mergeCell ref="H20:I20"/>
    <mergeCell ref="H21:I21"/>
    <mergeCell ref="A7:K7"/>
    <mergeCell ref="A5:K5"/>
    <mergeCell ref="A6:I6"/>
  </mergeCells>
  <pageMargins left="0.70866141732283472" right="0.70866141732283472" top="0.74803149606299213" bottom="0.74803149606299213" header="0.31496062992125984" footer="0.31496062992125984"/>
  <pageSetup paperSize="0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Лаврентьева Татьяна Вячеславовна</cp:lastModifiedBy>
  <cp:lastPrinted>2023-09-08T09:33:38Z</cp:lastPrinted>
  <dcterms:created xsi:type="dcterms:W3CDTF">2020-08-21T11:17:08Z</dcterms:created>
  <dcterms:modified xsi:type="dcterms:W3CDTF">2023-09-11T09:08:59Z</dcterms:modified>
</cp:coreProperties>
</file>