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50" yWindow="-75" windowWidth="2100" windowHeight="1185" tabRatio="463"/>
  </bookViews>
  <sheets>
    <sheet name="Приложение  1" sheetId="2" r:id="rId1"/>
    <sheet name="Приложение 2" sheetId="3" r:id="rId2"/>
  </sheets>
  <externalReferences>
    <externalReference r:id="rId3"/>
  </externalReferences>
  <calcPr calcId="145621"/>
</workbook>
</file>

<file path=xl/calcChain.xml><?xml version="1.0" encoding="utf-8"?>
<calcChain xmlns="http://schemas.openxmlformats.org/spreadsheetml/2006/main">
  <c r="H15" i="3" l="1"/>
  <c r="H13" i="3"/>
  <c r="J61" i="2"/>
  <c r="J116" i="2"/>
  <c r="I154" i="2" s="1"/>
  <c r="L44" i="3"/>
  <c r="F43" i="3"/>
  <c r="F42" i="3"/>
  <c r="F41" i="3"/>
  <c r="K40" i="3"/>
  <c r="J40" i="3"/>
  <c r="H40" i="3"/>
  <c r="G40" i="3"/>
  <c r="F40" i="3" s="1"/>
  <c r="K39" i="3"/>
  <c r="K44" i="3" s="1"/>
  <c r="J39" i="3"/>
  <c r="J44" i="3" s="1"/>
  <c r="H39" i="3"/>
  <c r="H44" i="3" s="1"/>
  <c r="G39" i="3"/>
  <c r="K34" i="3"/>
  <c r="J34" i="3"/>
  <c r="H34" i="3"/>
  <c r="G34" i="3"/>
  <c r="K33" i="3"/>
  <c r="J33" i="3"/>
  <c r="H33" i="3"/>
  <c r="G33" i="3"/>
  <c r="K32" i="3"/>
  <c r="J32" i="3"/>
  <c r="H32" i="3"/>
  <c r="G32" i="3"/>
  <c r="K31" i="3"/>
  <c r="J31" i="3"/>
  <c r="H31" i="3"/>
  <c r="G31" i="3"/>
  <c r="K30" i="3"/>
  <c r="J30" i="3"/>
  <c r="H30" i="3"/>
  <c r="G30" i="3"/>
  <c r="K29" i="3"/>
  <c r="J29" i="3"/>
  <c r="H29" i="3"/>
  <c r="G29" i="3"/>
  <c r="K28" i="3"/>
  <c r="J28" i="3"/>
  <c r="H28" i="3"/>
  <c r="G28" i="3"/>
  <c r="K27" i="3"/>
  <c r="J27" i="3"/>
  <c r="H27" i="3"/>
  <c r="G27" i="3"/>
  <c r="K26" i="3"/>
  <c r="J26" i="3"/>
  <c r="H26" i="3"/>
  <c r="G26" i="3"/>
  <c r="K25" i="3"/>
  <c r="J25" i="3"/>
  <c r="H25" i="3"/>
  <c r="G25" i="3"/>
  <c r="K24" i="3"/>
  <c r="H24" i="3"/>
  <c r="G24" i="3"/>
  <c r="H23" i="3"/>
  <c r="G23" i="3"/>
  <c r="K22" i="3"/>
  <c r="J22" i="3"/>
  <c r="H22" i="3"/>
  <c r="G22" i="3"/>
  <c r="H21" i="3"/>
  <c r="G21" i="3"/>
  <c r="K20" i="3"/>
  <c r="J20" i="3"/>
  <c r="H20" i="3"/>
  <c r="K19" i="3"/>
  <c r="J19" i="3"/>
  <c r="H19" i="3"/>
  <c r="G19" i="3"/>
  <c r="F18" i="3"/>
  <c r="H17" i="3"/>
  <c r="G17" i="3"/>
  <c r="K16" i="3"/>
  <c r="J16" i="3"/>
  <c r="H16" i="3"/>
  <c r="G16" i="3"/>
  <c r="K15" i="3"/>
  <c r="J15" i="3"/>
  <c r="G15" i="3"/>
  <c r="J14" i="3"/>
  <c r="J13" i="3" s="1"/>
  <c r="G13" i="3"/>
  <c r="F27" i="3" l="1"/>
  <c r="F33" i="3"/>
  <c r="G37" i="3"/>
  <c r="H36" i="3"/>
  <c r="F23" i="3"/>
  <c r="K37" i="3"/>
  <c r="F32" i="3"/>
  <c r="F21" i="3"/>
  <c r="F24" i="3"/>
  <c r="F17" i="3"/>
  <c r="F22" i="3"/>
  <c r="H37" i="3"/>
  <c r="F31" i="3"/>
  <c r="F34" i="3"/>
  <c r="J37" i="3"/>
  <c r="F20" i="3"/>
  <c r="F26" i="3"/>
  <c r="F39" i="3"/>
  <c r="F44" i="3" s="1"/>
  <c r="G44" i="3"/>
  <c r="K36" i="3"/>
  <c r="F19" i="3"/>
  <c r="F25" i="3"/>
  <c r="F28" i="3"/>
  <c r="F29" i="3"/>
  <c r="F30" i="3"/>
  <c r="F15" i="3"/>
  <c r="F13" i="3"/>
  <c r="J36" i="3"/>
  <c r="J35" i="3"/>
  <c r="H35" i="3"/>
  <c r="K35" i="3"/>
  <c r="F16" i="3"/>
  <c r="G36" i="3"/>
  <c r="G35" i="3"/>
  <c r="F14" i="3"/>
  <c r="F37" i="3" l="1"/>
  <c r="F36" i="3"/>
  <c r="L35" i="3"/>
  <c r="F35" i="3" l="1"/>
  <c r="I69" i="2"/>
  <c r="I150" i="2" s="1"/>
  <c r="G127" i="2"/>
  <c r="G126" i="2"/>
  <c r="I127" i="2"/>
  <c r="I157" i="2" s="1"/>
  <c r="G157" i="2" s="1"/>
  <c r="F149" i="2"/>
  <c r="J24" i="2"/>
  <c r="I149" i="2" s="1"/>
  <c r="I95" i="2"/>
  <c r="G95" i="2" s="1"/>
  <c r="I94" i="2"/>
  <c r="I93" i="2"/>
  <c r="I92" i="2"/>
  <c r="I133" i="2"/>
  <c r="I132" i="2"/>
  <c r="H71" i="2"/>
  <c r="G71" i="2" s="1"/>
  <c r="H70" i="2"/>
  <c r="H69" i="2"/>
  <c r="H68" i="2"/>
  <c r="H92" i="2" s="1"/>
  <c r="I71" i="2"/>
  <c r="I70" i="2"/>
  <c r="I68" i="2"/>
  <c r="I111" i="2"/>
  <c r="I110" i="2"/>
  <c r="I108" i="2"/>
  <c r="I49" i="2"/>
  <c r="I50" i="2"/>
  <c r="H49" i="2"/>
  <c r="H48" i="2"/>
  <c r="H50" i="2"/>
  <c r="H47" i="2"/>
  <c r="G46" i="2"/>
  <c r="J32" i="2"/>
  <c r="O32" i="2" s="1"/>
  <c r="G38" i="2"/>
  <c r="G37" i="2"/>
  <c r="G36" i="2"/>
  <c r="G35" i="2"/>
  <c r="I155" i="2"/>
  <c r="H155" i="2"/>
  <c r="F155" i="2"/>
  <c r="G156" i="2"/>
  <c r="O63" i="2"/>
  <c r="O15" i="2"/>
  <c r="P15" i="2"/>
  <c r="G34" i="2"/>
  <c r="G33" i="2"/>
  <c r="G31" i="2"/>
  <c r="G42" i="2"/>
  <c r="G41" i="2"/>
  <c r="G40" i="2"/>
  <c r="G39" i="2"/>
  <c r="G30" i="2"/>
  <c r="G29" i="2"/>
  <c r="G28" i="2"/>
  <c r="G27" i="2"/>
  <c r="I114" i="2"/>
  <c r="I115" i="2"/>
  <c r="N141" i="2"/>
  <c r="I170" i="2"/>
  <c r="H170" i="2"/>
  <c r="H161" i="2"/>
  <c r="I174" i="2"/>
  <c r="I153" i="2" l="1"/>
  <c r="G70" i="2"/>
  <c r="N115" i="2"/>
  <c r="N150" i="2"/>
  <c r="I131" i="2"/>
  <c r="H110" i="2"/>
  <c r="G92" i="2"/>
  <c r="O20" i="2"/>
  <c r="G32" i="2"/>
  <c r="H94" i="2"/>
  <c r="G94" i="2" s="1"/>
  <c r="G68" i="2"/>
  <c r="I48" i="2"/>
  <c r="H93" i="2"/>
  <c r="G69" i="2"/>
  <c r="H109" i="2"/>
  <c r="G109" i="2" s="1"/>
  <c r="H108" i="2"/>
  <c r="G108" i="2" s="1"/>
  <c r="P23" i="2"/>
  <c r="P25" i="2" s="1"/>
  <c r="F169" i="2"/>
  <c r="I169" i="2"/>
  <c r="F160" i="2"/>
  <c r="I160" i="2"/>
  <c r="H149" i="2"/>
  <c r="F136" i="2"/>
  <c r="H133" i="2" l="1"/>
  <c r="G133" i="2" s="1"/>
  <c r="G110" i="2"/>
  <c r="H111" i="2"/>
  <c r="G111" i="2" s="1"/>
  <c r="G93" i="2"/>
  <c r="H131" i="2"/>
  <c r="G131" i="2" s="1"/>
  <c r="H132" i="2"/>
  <c r="G132" i="2" s="1"/>
  <c r="H130" i="2"/>
  <c r="N149" i="2"/>
  <c r="F174" i="2"/>
  <c r="F171" i="2"/>
  <c r="F170" i="2"/>
  <c r="F151" i="2"/>
  <c r="F161" i="2"/>
  <c r="F165" i="2"/>
  <c r="F163" i="2"/>
  <c r="F142" i="2"/>
  <c r="F154" i="2"/>
  <c r="G175" i="2"/>
  <c r="G174" i="2"/>
  <c r="I172" i="2"/>
  <c r="F172" i="2"/>
  <c r="H171" i="2"/>
  <c r="G171" i="2" s="1"/>
  <c r="N170" i="2"/>
  <c r="I165" i="2"/>
  <c r="I161" i="2"/>
  <c r="G166" i="2"/>
  <c r="N165" i="2"/>
  <c r="I164" i="2"/>
  <c r="I163" i="2"/>
  <c r="H163" i="2"/>
  <c r="I162" i="2"/>
  <c r="H162" i="2"/>
  <c r="F162" i="2"/>
  <c r="H150" i="2"/>
  <c r="H137" i="2"/>
  <c r="I137" i="2"/>
  <c r="I138" i="2"/>
  <c r="G154" i="2"/>
  <c r="I152" i="2"/>
  <c r="I151" i="2"/>
  <c r="F152" i="2"/>
  <c r="F150" i="2"/>
  <c r="G155" i="2"/>
  <c r="H152" i="2"/>
  <c r="H151" i="2"/>
  <c r="G116" i="2"/>
  <c r="I120" i="2"/>
  <c r="I144" i="2" s="1"/>
  <c r="I139" i="2"/>
  <c r="H139" i="2"/>
  <c r="H172" i="2" s="1"/>
  <c r="F141" i="2"/>
  <c r="G146" i="2"/>
  <c r="F138" i="2"/>
  <c r="G91" i="2"/>
  <c r="G90" i="2"/>
  <c r="G89" i="2"/>
  <c r="I158" i="2" l="1"/>
  <c r="G172" i="2"/>
  <c r="H147" i="2"/>
  <c r="I147" i="2"/>
  <c r="G144" i="2"/>
  <c r="G161" i="2"/>
  <c r="G170" i="2"/>
  <c r="G163" i="2"/>
  <c r="I173" i="2"/>
  <c r="N173" i="2" s="1"/>
  <c r="H158" i="2"/>
  <c r="G115" i="2"/>
  <c r="H167" i="2"/>
  <c r="N174" i="2"/>
  <c r="G169" i="2"/>
  <c r="N161" i="2"/>
  <c r="G162" i="2"/>
  <c r="G160" i="2"/>
  <c r="N164" i="2"/>
  <c r="G164" i="2"/>
  <c r="G165" i="2"/>
  <c r="N154" i="2"/>
  <c r="G149" i="2"/>
  <c r="G151" i="2"/>
  <c r="G150" i="2"/>
  <c r="G152" i="2"/>
  <c r="O147" i="2" l="1"/>
  <c r="I167" i="2"/>
  <c r="G167" i="2" s="1"/>
  <c r="O149" i="2"/>
  <c r="N153" i="2"/>
  <c r="G158" i="2"/>
  <c r="G173" i="2"/>
  <c r="G153" i="2"/>
  <c r="G147" i="2" l="1"/>
  <c r="F137" i="2"/>
  <c r="F139" i="2"/>
  <c r="G118" i="2"/>
  <c r="G107" i="2"/>
  <c r="G102" i="2"/>
  <c r="P147" i="2" l="1"/>
  <c r="G88" i="2"/>
  <c r="G84" i="2"/>
  <c r="G80" i="2"/>
  <c r="G76" i="2"/>
  <c r="G81" i="2"/>
  <c r="G82" i="2"/>
  <c r="G83" i="2"/>
  <c r="G67" i="2"/>
  <c r="G59" i="2"/>
  <c r="G63" i="2"/>
  <c r="G60" i="2"/>
  <c r="G55" i="2"/>
  <c r="G26" i="2"/>
  <c r="G18" i="2"/>
  <c r="G50" i="2" s="1"/>
  <c r="I121" i="2"/>
  <c r="I145" i="2" s="1"/>
  <c r="G142" i="2"/>
  <c r="G122" i="2"/>
  <c r="J23" i="2"/>
  <c r="G145" i="2" l="1"/>
  <c r="I143" i="2"/>
  <c r="G121" i="2"/>
  <c r="I119" i="2"/>
  <c r="J19" i="2"/>
  <c r="G120" i="2"/>
  <c r="G117" i="2"/>
  <c r="G114" i="2"/>
  <c r="I136" i="2" l="1"/>
  <c r="I47" i="2"/>
  <c r="G143" i="2"/>
  <c r="I140" i="2"/>
  <c r="N119" i="2"/>
  <c r="I130" i="2"/>
  <c r="G130" i="2" s="1"/>
  <c r="G119" i="2"/>
  <c r="G85" i="2"/>
  <c r="G86" i="2"/>
  <c r="G87" i="2"/>
  <c r="G140" i="2" l="1"/>
  <c r="N140" i="2"/>
  <c r="N134" i="2"/>
  <c r="I134" i="2"/>
  <c r="O119" i="2"/>
  <c r="G141" i="2"/>
  <c r="I176" i="2" l="1"/>
  <c r="G79" i="2"/>
  <c r="G78" i="2"/>
  <c r="G77" i="2"/>
  <c r="N137" i="2" l="1"/>
  <c r="G128" i="2" l="1"/>
  <c r="N128" i="2"/>
  <c r="G129" i="2"/>
  <c r="N129" i="2"/>
  <c r="H136" i="2"/>
  <c r="G106" i="2"/>
  <c r="G105" i="2"/>
  <c r="G104" i="2"/>
  <c r="H138" i="2"/>
  <c r="G135" i="2"/>
  <c r="G125" i="2"/>
  <c r="G124" i="2"/>
  <c r="G123" i="2"/>
  <c r="G101" i="2"/>
  <c r="G100" i="2"/>
  <c r="G99" i="2"/>
  <c r="G75" i="2"/>
  <c r="G74" i="2"/>
  <c r="G73" i="2"/>
  <c r="G66" i="2"/>
  <c r="G64" i="2"/>
  <c r="G62" i="2"/>
  <c r="G61" i="2"/>
  <c r="G58" i="2"/>
  <c r="G57" i="2"/>
  <c r="G56" i="2"/>
  <c r="G54" i="2"/>
  <c r="G53" i="2"/>
  <c r="G52" i="2"/>
  <c r="G45" i="2"/>
  <c r="G44" i="2"/>
  <c r="G43" i="2"/>
  <c r="G25" i="2"/>
  <c r="G24" i="2"/>
  <c r="G23" i="2"/>
  <c r="G21" i="2"/>
  <c r="G20" i="2"/>
  <c r="G19" i="2"/>
  <c r="G17" i="2"/>
  <c r="G16" i="2"/>
  <c r="G15" i="2"/>
  <c r="G47" i="2" l="1"/>
  <c r="H134" i="2"/>
  <c r="G134" i="2" s="1"/>
  <c r="G176" i="2" s="1"/>
  <c r="G49" i="2"/>
  <c r="H176" i="2"/>
  <c r="G48" i="2"/>
  <c r="N91" i="2"/>
  <c r="N122" i="2" s="1"/>
  <c r="P41" i="2"/>
  <c r="N126" i="2"/>
  <c r="G138" i="2"/>
  <c r="G137" i="2"/>
  <c r="G139" i="2"/>
  <c r="G136" i="2" l="1"/>
</calcChain>
</file>

<file path=xl/sharedStrings.xml><?xml version="1.0" encoding="utf-8"?>
<sst xmlns="http://schemas.openxmlformats.org/spreadsheetml/2006/main" count="311" uniqueCount="147">
  <si>
    <t>Приложение</t>
  </si>
  <si>
    <t>к муниципальной программе</t>
  </si>
  <si>
    <t>№ п/п</t>
  </si>
  <si>
    <t>Наименование объекта, мероприятия</t>
  </si>
  <si>
    <t>Код главного распорядителя бюджетных средств</t>
  </si>
  <si>
    <t>Код раздела, подраздела, целевой статьи  и вида расходов</t>
  </si>
  <si>
    <t>Код классификации  операций сектора государственного управления, относящихся к расходам  бюджета</t>
  </si>
  <si>
    <t>Всего</t>
  </si>
  <si>
    <t>Областной бюджет</t>
  </si>
  <si>
    <t>1.1.</t>
  </si>
  <si>
    <t>1.2.</t>
  </si>
  <si>
    <t>1.3.</t>
  </si>
  <si>
    <t>в том числе:</t>
  </si>
  <si>
    <t>Индикативные показатели</t>
  </si>
  <si>
    <t>4. Объекты капитального ремонта</t>
  </si>
  <si>
    <t>Ед.изм.</t>
  </si>
  <si>
    <t>Количество</t>
  </si>
  <si>
    <t>Местный бюджет</t>
  </si>
  <si>
    <t xml:space="preserve">Срок  проведения мероприятия  </t>
  </si>
  <si>
    <t>Парк победы</t>
  </si>
  <si>
    <t>объект</t>
  </si>
  <si>
    <t>1.Объекты капитального строительства,реконструкции находящихся на стадии разработки проектно-сметной документации, государственной экспертизы проекта.</t>
  </si>
  <si>
    <t>2.1.</t>
  </si>
  <si>
    <t>2.2.</t>
  </si>
  <si>
    <t>2.3.</t>
  </si>
  <si>
    <t xml:space="preserve">Итого за 2021 год </t>
  </si>
  <si>
    <t xml:space="preserve">Итого за 2022 год </t>
  </si>
  <si>
    <t xml:space="preserve">Итого за 2023 год </t>
  </si>
  <si>
    <t>3. Объекты капитального строительства, реконструкции, планируемых к вводу в эксплуатацию.</t>
  </si>
  <si>
    <t>шт</t>
  </si>
  <si>
    <t>3.1.</t>
  </si>
  <si>
    <t>-</t>
  </si>
  <si>
    <t>2.4.</t>
  </si>
  <si>
    <t>Капитальный ремонт памятника "Скорбящая мать"</t>
  </si>
  <si>
    <t>Газоснабжение жилых домов пос.Суворовский в г.Златоусте Челябинской области</t>
  </si>
  <si>
    <t>1.Объекты капитального строительства,реконструкции, находящиеся на стадии разработки проектно-сметной документации, государственной экспертизы проекта.</t>
  </si>
  <si>
    <t>3.2.</t>
  </si>
  <si>
    <t>3.3.</t>
  </si>
  <si>
    <t>3.4.</t>
  </si>
  <si>
    <t>3.5.</t>
  </si>
  <si>
    <t>«Капитальное строительство, реконструкция и капитальный ремонт объектов собственности Златоустовского городского округа "</t>
  </si>
  <si>
    <t>0502 1400100850 407</t>
  </si>
  <si>
    <t>Газопровод высокого давления к селу Куваши</t>
  </si>
  <si>
    <t>Планируемые объемы финансирования                             (тыс. рублей)</t>
  </si>
  <si>
    <t>План  реализации Мероприятия 1</t>
  </si>
  <si>
    <t xml:space="preserve">2. Объекты капитального строительства,реконструкции, находящиеся на стадии строительства, реконструкции. </t>
  </si>
  <si>
    <t>0412 1400200800 244</t>
  </si>
  <si>
    <t>0412 1400300800 611</t>
  </si>
  <si>
    <t>План  реализации Мероприятия 2</t>
  </si>
  <si>
    <t>План  реализации Мероприятия 3</t>
  </si>
  <si>
    <t>1.Объекты капитального ремонта на стадии разработки проектно-изыскательской,сметной документации.</t>
  </si>
  <si>
    <t>2.Объекты капитального ремонта в стадии производства ремонтных работ.</t>
  </si>
  <si>
    <t xml:space="preserve">2. Объекты капитального строительства, находящихся на стадии строительства. </t>
  </si>
  <si>
    <t>Мероприятие 3: Исполнение функции заказчика-застройщика Администрации Златоустовского городского округа .</t>
  </si>
  <si>
    <t>"Капитальное строительство, реконструкция и капитальный ремонт объектов собственности Златоустовского городского округа "</t>
  </si>
  <si>
    <t>Мероприятие 1: Строительство, реконструкция объектов муниципальной собственности</t>
  </si>
  <si>
    <t>Мероприятие 2: Капитальный ремонт объектов муниципальной собственности</t>
  </si>
  <si>
    <t>ед.</t>
  </si>
  <si>
    <t>Газоснабжение поселка Закаменский в г. Златоусте, Челябинской области</t>
  </si>
  <si>
    <t>1.5.</t>
  </si>
  <si>
    <t>закл.</t>
  </si>
  <si>
    <t>0</t>
  </si>
  <si>
    <t>Предоставление субсидии на иные цели в том числе на:</t>
  </si>
  <si>
    <t>исполнение судебных актов (неустойки, штрафы, пени, гос.пошлина)</t>
  </si>
  <si>
    <t>приобретение основных средств  (высокоточных строительных приборов)</t>
  </si>
  <si>
    <t>оплатта сервитутов</t>
  </si>
  <si>
    <t xml:space="preserve"> Организация строительства, реконструкции, капитального ремонта объектов капитального          строительства и сооружений с ведением работ по строительному контролю</t>
  </si>
  <si>
    <t xml:space="preserve">Предоставление субсидии на иные цели </t>
  </si>
  <si>
    <t>5.1. Проведение проверки достоверности определения сметной стоимости объектов капитального строительства, строительство или реконструкция которых финансируются полностью или частично за счет средств соответствующего бюджета</t>
  </si>
  <si>
    <t>5.2. Организация строительства, реконструкции, капитального ремонта объектов капитального          строительства и сооружений с ведением работ по строительному контролю</t>
  </si>
  <si>
    <t>5.1. Организация строительства, реконструкции, капитального ремонта объектов капитального          строительства и сооружений с ведением работ по строительному контролю</t>
  </si>
  <si>
    <t xml:space="preserve">5.2. Предоставление субсидии на иные цели </t>
  </si>
  <si>
    <t xml:space="preserve">Итого за 2024 год </t>
  </si>
  <si>
    <t>оплата сервитутов</t>
  </si>
  <si>
    <t>основных мероприятий муниципальной программы</t>
  </si>
  <si>
    <t>Перечень</t>
  </si>
  <si>
    <t>1.4.</t>
  </si>
  <si>
    <t>1.6.</t>
  </si>
  <si>
    <t>1.7.</t>
  </si>
  <si>
    <t>Газоснабжение жилых домов поселка Чапаевский в г.Златоусте</t>
  </si>
  <si>
    <t>5.3. Предоставление субсидии на иные цели, в том числе на:</t>
  </si>
  <si>
    <t xml:space="preserve">5.2. Предоставление субсидии на иные цели,  в том числе на: </t>
  </si>
  <si>
    <t>ремонт лестничного марша, МБУ «Капитальное строительство»,г.Златоуст, пос.Энергетиков,д.66</t>
  </si>
  <si>
    <t>Газификация 7-й жилищный участок (3-я очередь)</t>
  </si>
  <si>
    <t>1.8.</t>
  </si>
  <si>
    <t>7 жу</t>
  </si>
  <si>
    <t>Чапаев</t>
  </si>
  <si>
    <t>Чернореч</t>
  </si>
  <si>
    <t>Итого по мероприятию 2</t>
  </si>
  <si>
    <t>Итого по мероприятию 3</t>
  </si>
  <si>
    <t>=</t>
  </si>
  <si>
    <t>Исполнение судебных актов по объекту «Спортивный центр, расположенный по адресу:456200, Челябинская область, г.Златоуст, пр-т. 30-летия Победы, севернее гостиницы «Таганай»</t>
  </si>
  <si>
    <t>Прирост мощности</t>
  </si>
  <si>
    <t>Источник финансирования</t>
  </si>
  <si>
    <t>Планируемые объемы финансирования                                                                                  (тыс. рублей), в том числе по годам</t>
  </si>
  <si>
    <t>Объекты строительства, реконструкции муниципальной собственности</t>
  </si>
  <si>
    <t>1</t>
  </si>
  <si>
    <t>местный</t>
  </si>
  <si>
    <t>областной</t>
  </si>
  <si>
    <t>Парк Победы</t>
  </si>
  <si>
    <t>подключение к газу - 39 жилых домов</t>
  </si>
  <si>
    <t xml:space="preserve">5,7553 км газопроводов,
215 жилых домов,
1019,1м3/час расход природного газа
</t>
  </si>
  <si>
    <t>Протяженность – 29,475  км, подключение к газу - 580 жилых домов</t>
  </si>
  <si>
    <t>Протяженность – 7,629  км, подключение к газу - 135 жилых домов</t>
  </si>
  <si>
    <t>Итого  по объектам строительства, реконструкции, в том числе:</t>
  </si>
  <si>
    <t>местный бюджет</t>
  </si>
  <si>
    <t>областной бюджет</t>
  </si>
  <si>
    <t xml:space="preserve"> Объекты капитального ремонта</t>
  </si>
  <si>
    <t>Капитальный ремонт подпорной стенки по адресу: г.Златоуст, ул.Тургенева</t>
  </si>
  <si>
    <t>Итого по объектам капитального ремонта</t>
  </si>
  <si>
    <t>Утверждено</t>
  </si>
  <si>
    <t>постановлением Администрации</t>
  </si>
  <si>
    <t>Златоустовского городского округа</t>
  </si>
  <si>
    <t>Челябинская область, г.Златоуст, микрорайон Чернореченский. Газоснабжение жилых домов            (2 этап)</t>
  </si>
  <si>
    <t>Итого по пункту 2</t>
  </si>
  <si>
    <t>Итого по пункту 1</t>
  </si>
  <si>
    <t>Итого по пункту 3</t>
  </si>
  <si>
    <t>Итого за 2021–2024 годы</t>
  </si>
  <si>
    <t>Исполнение судебных актов по объекту «Спортивный центр, расположенный по адресу: 456200, Челябинская область, г. Златоуст, пр-т. 30-летия Победы, севернее гостиницы «Таганай»</t>
  </si>
  <si>
    <t>Предоставление субсидии на иные цели:  на ремонт лестничного марша, МБУ «Капитальное строительство»,  г. Златоуст, пос. Энергетиков, д. 66</t>
  </si>
  <si>
    <t>Проведение проверки достоверности определения сметной стоимости объектов капитального строительства, строительство или реконструкция которых финансируются полностью                                              или частично за счет средств соответствующего бюджета</t>
  </si>
  <si>
    <t>Магистральный газопровод высокого давления в поселке  Тундуш Златоустовского городского округа</t>
  </si>
  <si>
    <t>Газопровод пос. Дегтярка и пос. Уржумка</t>
  </si>
  <si>
    <t xml:space="preserve"> г. Златоуст, микрорайон Чернореченский. Газоснабжение  жилых домов по ул. Земляничная, Калиновая, Вишневая,  Малиновая</t>
  </si>
  <si>
    <t>Газоснабжение жилых домов пос.Суворовский в г. Златоусте Челябинской области</t>
  </si>
  <si>
    <t>Газопровод высокого давления к селу Куваши Златоустовского городского округа</t>
  </si>
  <si>
    <t>Газоснабжение жилых домов пос. Суворовский в г. Златоусте Челябинской области</t>
  </si>
  <si>
    <t>исполнение судебных актов (неустойки, штрафы, пени, гос. пошлина)</t>
  </si>
  <si>
    <t xml:space="preserve">Строительство вело-пешеходного моста в г. Златоусте , расположенного по адресу: г. Златоуст,                       по ул. Олимпийская между домами 21 и 15,  в сторону водоема "Тарелка" </t>
  </si>
  <si>
    <t>5. Исполнение функции заказчика-застройщика Администрации Златоустовского городского округа,                            в том числе:</t>
  </si>
  <si>
    <t>5. Исполнение функции заказчика-застройщика Администрации Златоустовского городского округа,                          в том числе:</t>
  </si>
  <si>
    <t>5. Исполнение функции заказчика-застройщика Администрации Златоустовского городского округа,                        в том числе:</t>
  </si>
  <si>
    <t>ПРИЛОЖЕНИЕ 1</t>
  </si>
  <si>
    <t>ПРИЛОЖЕНИЕ 2</t>
  </si>
  <si>
    <t xml:space="preserve">Свод объектов строительства, реконструкции муниципальной собственности в разрезе  источников финансирования </t>
  </si>
  <si>
    <t>5 013 кв. метров благоустроенной Набережной городского пруда</t>
  </si>
  <si>
    <t xml:space="preserve"> Подключение к газу -55  жилых домов, протяженность 5,281 км.</t>
  </si>
  <si>
    <t>Протяженность – 22 км., подключение к газу  - 699 жилых домов</t>
  </si>
  <si>
    <t>Протяженность – 5  км., подключение к газу 83-жилых домов</t>
  </si>
  <si>
    <t>Протяженность – 20,6  км., подключение к газу -470 жилых домов</t>
  </si>
  <si>
    <t>Общий расход природного газа -                2 250,44 м3/час;     24, 7665 км. газопровода    848 жилых домов,      1 социальный объект</t>
  </si>
  <si>
    <t>Площадь мостового перехода -                  90 м2</t>
  </si>
  <si>
    <t xml:space="preserve">Строительство вело-пешеходного моста в г.Златоусте , расположенного                                   по адресу: г. Златоуст, по ул. Олимпийская между домами 21 и 15, в сторону водоема "Тарелка" </t>
  </si>
  <si>
    <t xml:space="preserve"> г. Златоуст, микрорайон Чернореченский. Газоснабжение  жилых домов                                по ул. Земляничная, Калиновая, Вишневая,  Малиновая</t>
  </si>
  <si>
    <t>Челябинская область, г. Златоуст, микрорайон Чернореченский. Газоснабжение жилых домов (2 этап)</t>
  </si>
  <si>
    <t>Газоснабжение жилых домов поселка Чапаевский в  г. Златоусте</t>
  </si>
  <si>
    <t>от 15.12.2022 г. № 573-П/АДМ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</si>
</sst>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\ _₽_-;\-* #,##0.00\ _₽_-;_-* &quot;-&quot;??\ _₽_-;_-@_-"/>
    <numFmt numFmtId="164" formatCode="#,##0\ _₽"/>
    <numFmt numFmtId="165" formatCode="#,##0_ ;\-#,##0\ "/>
    <numFmt numFmtId="166" formatCode="_-* #,##0.0\ _₽_-;\-* #,##0.0\ _₽_-;_-* &quot;-&quot;?\ _₽_-;_-@_-"/>
    <numFmt numFmtId="167" formatCode="_-* #,##0.000\ _₽_-;\-* #,##0.000\ _₽_-;_-* &quot;-&quot;???\ _₽_-;_-@_-"/>
    <numFmt numFmtId="168" formatCode="#,##0.00_ ;\-#,##0.00\ "/>
  </numFmts>
  <fonts count="18" x14ac:knownFonts="1">
    <font>
      <sz val="11"/>
      <color theme="1"/>
      <name val="Calibri"/>
      <family val="2"/>
      <charset val="204"/>
      <scheme val="minor"/>
    </font>
    <font>
      <sz val="13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.5"/>
      <color theme="1"/>
      <name val="Times New Roman"/>
      <family val="1"/>
      <charset val="204"/>
    </font>
    <font>
      <sz val="11.5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sz val="12"/>
      <name val="Times New Roman"/>
      <family val="1"/>
      <charset val="204"/>
    </font>
    <font>
      <sz val="11"/>
      <color theme="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7030A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.5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</cellStyleXfs>
  <cellXfs count="199">
    <xf numFmtId="0" fontId="0" fillId="0" borderId="0" xfId="0"/>
    <xf numFmtId="0" fontId="1" fillId="0" borderId="0" xfId="0" applyFont="1" applyAlignment="1">
      <alignment horizontal="left" indent="15"/>
    </xf>
    <xf numFmtId="0" fontId="2" fillId="0" borderId="0" xfId="0" applyFont="1" applyAlignment="1">
      <alignment wrapText="1"/>
    </xf>
    <xf numFmtId="0" fontId="6" fillId="0" borderId="0" xfId="0" applyFont="1"/>
    <xf numFmtId="0" fontId="5" fillId="0" borderId="1" xfId="0" applyFont="1" applyBorder="1" applyAlignment="1">
      <alignment horizontal="center" wrapText="1"/>
    </xf>
    <xf numFmtId="43" fontId="0" fillId="0" borderId="0" xfId="0" applyNumberFormat="1"/>
    <xf numFmtId="0" fontId="5" fillId="3" borderId="1" xfId="0" applyFont="1" applyFill="1" applyBorder="1" applyAlignment="1">
      <alignment vertical="top" wrapText="1"/>
    </xf>
    <xf numFmtId="0" fontId="5" fillId="3" borderId="1" xfId="0" applyFont="1" applyFill="1" applyBorder="1" applyAlignment="1">
      <alignment horizontal="center" vertical="top" wrapText="1"/>
    </xf>
    <xf numFmtId="0" fontId="1" fillId="0" borderId="0" xfId="0" applyFont="1" applyAlignment="1">
      <alignment horizontal="center" wrapText="1"/>
    </xf>
    <xf numFmtId="43" fontId="9" fillId="2" borderId="0" xfId="0" applyNumberFormat="1" applyFont="1" applyFill="1"/>
    <xf numFmtId="0" fontId="9" fillId="0" borderId="0" xfId="0" applyFont="1"/>
    <xf numFmtId="43" fontId="9" fillId="0" borderId="0" xfId="0" applyNumberFormat="1" applyFont="1"/>
    <xf numFmtId="0" fontId="3" fillId="2" borderId="14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wrapText="1"/>
    </xf>
    <xf numFmtId="0" fontId="3" fillId="0" borderId="10" xfId="0" applyFont="1" applyBorder="1" applyAlignment="1">
      <alignment wrapText="1"/>
    </xf>
    <xf numFmtId="0" fontId="3" fillId="2" borderId="11" xfId="0" applyFont="1" applyFill="1" applyBorder="1" applyAlignment="1">
      <alignment wrapText="1"/>
    </xf>
    <xf numFmtId="0" fontId="3" fillId="2" borderId="10" xfId="0" applyFont="1" applyFill="1" applyBorder="1" applyAlignment="1">
      <alignment wrapText="1"/>
    </xf>
    <xf numFmtId="49" fontId="3" fillId="2" borderId="0" xfId="0" applyNumberFormat="1" applyFont="1" applyFill="1" applyBorder="1" applyAlignment="1">
      <alignment horizontal="center" vertical="center" wrapText="1"/>
    </xf>
    <xf numFmtId="43" fontId="10" fillId="0" borderId="0" xfId="0" applyNumberFormat="1" applyFont="1"/>
    <xf numFmtId="0" fontId="5" fillId="0" borderId="1" xfId="0" applyFont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43" fontId="11" fillId="0" borderId="0" xfId="0" applyNumberFormat="1" applyFont="1"/>
    <xf numFmtId="43" fontId="10" fillId="2" borderId="0" xfId="0" applyNumberFormat="1" applyFont="1" applyFill="1"/>
    <xf numFmtId="0" fontId="9" fillId="2" borderId="0" xfId="0" applyFont="1" applyFill="1"/>
    <xf numFmtId="167" fontId="9" fillId="2" borderId="0" xfId="0" applyNumberFormat="1" applyFont="1" applyFill="1"/>
    <xf numFmtId="0" fontId="9" fillId="2" borderId="0" xfId="0" applyFont="1" applyFill="1" applyAlignment="1">
      <alignment horizontal="center" vertical="center"/>
    </xf>
    <xf numFmtId="43" fontId="12" fillId="0" borderId="0" xfId="0" applyNumberFormat="1" applyFont="1"/>
    <xf numFmtId="0" fontId="10" fillId="2" borderId="0" xfId="0" applyFont="1" applyFill="1"/>
    <xf numFmtId="167" fontId="10" fillId="0" borderId="0" xfId="0" applyNumberFormat="1" applyFont="1"/>
    <xf numFmtId="0" fontId="3" fillId="2" borderId="12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5" fillId="0" borderId="1" xfId="0" applyFont="1" applyBorder="1" applyAlignment="1">
      <alignment vertical="top" wrapText="1"/>
    </xf>
    <xf numFmtId="0" fontId="3" fillId="0" borderId="10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Font="1"/>
    <xf numFmtId="0" fontId="3" fillId="3" borderId="11" xfId="0" applyFont="1" applyFill="1" applyBorder="1" applyAlignment="1">
      <alignment vertical="center" wrapText="1"/>
    </xf>
    <xf numFmtId="0" fontId="3" fillId="3" borderId="10" xfId="0" applyFont="1" applyFill="1" applyBorder="1" applyAlignment="1">
      <alignment vertical="center" wrapText="1"/>
    </xf>
    <xf numFmtId="0" fontId="3" fillId="0" borderId="15" xfId="0" applyFont="1" applyBorder="1" applyAlignment="1">
      <alignment wrapText="1"/>
    </xf>
    <xf numFmtId="0" fontId="3" fillId="0" borderId="3" xfId="0" applyFont="1" applyBorder="1" applyAlignment="1">
      <alignment wrapText="1"/>
    </xf>
    <xf numFmtId="43" fontId="0" fillId="0" borderId="0" xfId="0" applyNumberFormat="1" applyFont="1"/>
    <xf numFmtId="0" fontId="3" fillId="0" borderId="1" xfId="0" applyFont="1" applyBorder="1" applyAlignment="1">
      <alignment wrapText="1"/>
    </xf>
    <xf numFmtId="167" fontId="0" fillId="0" borderId="0" xfId="0" applyNumberFormat="1" applyFont="1"/>
    <xf numFmtId="0" fontId="4" fillId="0" borderId="3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textRotation="90" wrapText="1"/>
    </xf>
    <xf numFmtId="0" fontId="4" fillId="0" borderId="1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top" wrapText="1"/>
    </xf>
    <xf numFmtId="164" fontId="13" fillId="0" borderId="1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3" fontId="4" fillId="0" borderId="1" xfId="0" applyNumberFormat="1" applyFont="1" applyFill="1" applyBorder="1" applyAlignment="1">
      <alignment horizontal="center" vertical="center" wrapText="1"/>
    </xf>
    <xf numFmtId="165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167" fontId="4" fillId="0" borderId="1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top" wrapText="1"/>
    </xf>
    <xf numFmtId="0" fontId="4" fillId="0" borderId="14" xfId="0" applyFont="1" applyFill="1" applyBorder="1" applyAlignment="1">
      <alignment horizontal="left" vertical="top" wrapText="1"/>
    </xf>
    <xf numFmtId="0" fontId="4" fillId="0" borderId="5" xfId="0" applyFont="1" applyFill="1" applyBorder="1" applyAlignment="1">
      <alignment horizontal="left" vertical="top" wrapText="1"/>
    </xf>
    <xf numFmtId="0" fontId="13" fillId="0" borderId="1" xfId="0" applyFont="1" applyFill="1" applyBorder="1" applyAlignment="1">
      <alignment vertical="top" wrapText="1"/>
    </xf>
    <xf numFmtId="0" fontId="13" fillId="0" borderId="1" xfId="0" applyFont="1" applyFill="1" applyBorder="1" applyAlignment="1">
      <alignment horizontal="center" vertical="top" wrapText="1"/>
    </xf>
    <xf numFmtId="166" fontId="13" fillId="0" borderId="1" xfId="0" applyNumberFormat="1" applyFont="1" applyFill="1" applyBorder="1" applyAlignment="1">
      <alignment vertical="top" wrapText="1"/>
    </xf>
    <xf numFmtId="167" fontId="13" fillId="0" borderId="1" xfId="0" applyNumberFormat="1" applyFont="1" applyFill="1" applyBorder="1" applyAlignment="1">
      <alignment horizontal="center" vertical="center" wrapText="1"/>
    </xf>
    <xf numFmtId="1" fontId="13" fillId="0" borderId="1" xfId="0" applyNumberFormat="1" applyFont="1" applyFill="1" applyBorder="1" applyAlignment="1">
      <alignment horizontal="center" vertical="center" wrapText="1"/>
    </xf>
    <xf numFmtId="167" fontId="13" fillId="0" borderId="1" xfId="0" applyNumberFormat="1" applyFont="1" applyFill="1" applyBorder="1" applyAlignment="1">
      <alignment horizontal="center" vertical="top" wrapText="1"/>
    </xf>
    <xf numFmtId="167" fontId="13" fillId="0" borderId="1" xfId="0" applyNumberFormat="1" applyFont="1" applyFill="1" applyBorder="1" applyAlignment="1">
      <alignment vertical="top" wrapText="1"/>
    </xf>
    <xf numFmtId="168" fontId="13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wrapText="1"/>
    </xf>
    <xf numFmtId="166" fontId="4" fillId="0" borderId="1" xfId="0" applyNumberFormat="1" applyFont="1" applyFill="1" applyBorder="1" applyAlignment="1">
      <alignment horizontal="center" vertical="center" wrapText="1"/>
    </xf>
    <xf numFmtId="43" fontId="4" fillId="0" borderId="1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43" fontId="13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3" fontId="11" fillId="0" borderId="0" xfId="0" applyNumberFormat="1" applyFont="1" applyAlignment="1">
      <alignment horizontal="center" vertical="center"/>
    </xf>
    <xf numFmtId="43" fontId="0" fillId="0" borderId="0" xfId="0" applyNumberFormat="1" applyAlignment="1">
      <alignment horizontal="center" vertical="center"/>
    </xf>
    <xf numFmtId="0" fontId="16" fillId="0" borderId="0" xfId="0" applyFont="1" applyAlignment="1">
      <alignment horizontal="center" vertical="center"/>
    </xf>
    <xf numFmtId="49" fontId="5" fillId="0" borderId="10" xfId="0" applyNumberFormat="1" applyFont="1" applyBorder="1" applyAlignment="1">
      <alignment horizontal="center" vertical="center" wrapText="1"/>
    </xf>
    <xf numFmtId="49" fontId="3" fillId="2" borderId="5" xfId="0" applyNumberFormat="1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top" wrapText="1"/>
    </xf>
    <xf numFmtId="49" fontId="5" fillId="0" borderId="10" xfId="0" applyNumberFormat="1" applyFont="1" applyBorder="1" applyAlignment="1">
      <alignment horizontal="center" vertical="top" wrapText="1"/>
    </xf>
    <xf numFmtId="49" fontId="5" fillId="0" borderId="3" xfId="0" applyNumberFormat="1" applyFont="1" applyBorder="1" applyAlignment="1">
      <alignment horizontal="center" vertical="center" wrapText="1"/>
    </xf>
    <xf numFmtId="3" fontId="5" fillId="0" borderId="10" xfId="0" applyNumberFormat="1" applyFont="1" applyBorder="1" applyAlignment="1">
      <alignment horizontal="center" vertical="top" wrapText="1"/>
    </xf>
    <xf numFmtId="0" fontId="5" fillId="0" borderId="10" xfId="0" applyFont="1" applyBorder="1" applyAlignment="1">
      <alignment horizont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wrapText="1"/>
    </xf>
    <xf numFmtId="167" fontId="4" fillId="0" borderId="1" xfId="0" applyNumberFormat="1" applyFont="1" applyFill="1" applyBorder="1" applyAlignment="1">
      <alignment wrapText="1"/>
    </xf>
    <xf numFmtId="43" fontId="4" fillId="0" borderId="1" xfId="0" applyNumberFormat="1" applyFont="1" applyFill="1" applyBorder="1" applyAlignment="1">
      <alignment wrapText="1"/>
    </xf>
    <xf numFmtId="0" fontId="1" fillId="0" borderId="0" xfId="0" applyFont="1" applyAlignment="1"/>
    <xf numFmtId="0" fontId="1" fillId="0" borderId="0" xfId="0" applyFont="1" applyAlignment="1">
      <alignment wrapText="1"/>
    </xf>
    <xf numFmtId="0" fontId="1" fillId="0" borderId="0" xfId="0" applyFont="1" applyAlignment="1">
      <alignment vertical="center" wrapText="1"/>
    </xf>
    <xf numFmtId="0" fontId="10" fillId="0" borderId="0" xfId="0" applyFont="1" applyFill="1"/>
    <xf numFmtId="0" fontId="8" fillId="0" borderId="7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wrapText="1"/>
    </xf>
    <xf numFmtId="167" fontId="10" fillId="0" borderId="0" xfId="0" applyNumberFormat="1" applyFont="1" applyFill="1"/>
    <xf numFmtId="167" fontId="4" fillId="0" borderId="1" xfId="0" applyNumberFormat="1" applyFont="1" applyFill="1" applyBorder="1" applyAlignment="1">
      <alignment vertical="center" wrapText="1"/>
    </xf>
    <xf numFmtId="43" fontId="10" fillId="0" borderId="0" xfId="0" applyNumberFormat="1" applyFont="1" applyFill="1"/>
    <xf numFmtId="166" fontId="4" fillId="0" borderId="1" xfId="0" applyNumberFormat="1" applyFont="1" applyFill="1" applyBorder="1" applyAlignment="1">
      <alignment vertical="center" wrapText="1"/>
    </xf>
    <xf numFmtId="49" fontId="4" fillId="0" borderId="6" xfId="0" applyNumberFormat="1" applyFont="1" applyFill="1" applyBorder="1" applyAlignment="1">
      <alignment horizontal="center" vertical="top" wrapText="1"/>
    </xf>
    <xf numFmtId="43" fontId="4" fillId="0" borderId="1" xfId="0" applyNumberFormat="1" applyFont="1" applyFill="1" applyBorder="1" applyAlignment="1">
      <alignment horizontal="center" vertical="top" wrapText="1"/>
    </xf>
    <xf numFmtId="0" fontId="15" fillId="0" borderId="1" xfId="0" applyFont="1" applyFill="1" applyBorder="1" applyAlignment="1">
      <alignment horizontal="center" vertical="top" wrapText="1"/>
    </xf>
    <xf numFmtId="43" fontId="4" fillId="0" borderId="1" xfId="0" applyNumberFormat="1" applyFont="1" applyFill="1" applyBorder="1" applyAlignment="1">
      <alignment vertical="center" wrapText="1"/>
    </xf>
    <xf numFmtId="0" fontId="8" fillId="0" borderId="0" xfId="0" applyFont="1" applyFill="1"/>
    <xf numFmtId="43" fontId="9" fillId="0" borderId="0" xfId="0" applyNumberFormat="1" applyFont="1" applyFill="1"/>
    <xf numFmtId="0" fontId="17" fillId="0" borderId="0" xfId="0" applyFont="1" applyAlignment="1">
      <alignment horizontal="center" vertical="center"/>
    </xf>
    <xf numFmtId="0" fontId="13" fillId="0" borderId="1" xfId="0" applyFont="1" applyFill="1" applyBorder="1" applyAlignment="1">
      <alignment horizontal="left" vertical="top" wrapText="1"/>
    </xf>
    <xf numFmtId="167" fontId="4" fillId="0" borderId="1" xfId="0" applyNumberFormat="1" applyFont="1" applyFill="1" applyBorder="1" applyAlignment="1">
      <alignment horizontal="right" vertical="center" wrapText="1"/>
    </xf>
    <xf numFmtId="167" fontId="10" fillId="0" borderId="1" xfId="0" applyNumberFormat="1" applyFont="1" applyFill="1" applyBorder="1" applyAlignment="1">
      <alignment horizontal="right"/>
    </xf>
    <xf numFmtId="167" fontId="13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vertical="top" wrapText="1"/>
    </xf>
    <xf numFmtId="0" fontId="4" fillId="0" borderId="1" xfId="0" applyFont="1" applyFill="1" applyBorder="1" applyAlignment="1">
      <alignment horizontal="center" vertical="center" wrapText="1"/>
    </xf>
    <xf numFmtId="167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top" wrapText="1"/>
    </xf>
    <xf numFmtId="43" fontId="4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166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167" fontId="10" fillId="0" borderId="1" xfId="0" applyNumberFormat="1" applyFont="1" applyFill="1" applyBorder="1"/>
    <xf numFmtId="0" fontId="13" fillId="0" borderId="1" xfId="0" applyFont="1" applyFill="1" applyBorder="1" applyAlignment="1">
      <alignment wrapText="1"/>
    </xf>
    <xf numFmtId="43" fontId="13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 wrapText="1"/>
    </xf>
    <xf numFmtId="49" fontId="3" fillId="2" borderId="14" xfId="0" applyNumberFormat="1" applyFont="1" applyFill="1" applyBorder="1" applyAlignment="1">
      <alignment horizontal="center" vertical="center" wrapText="1"/>
    </xf>
    <xf numFmtId="49" fontId="3" fillId="2" borderId="5" xfId="0" applyNumberFormat="1" applyFont="1" applyFill="1" applyBorder="1" applyAlignment="1">
      <alignment horizontal="center" vertical="center" wrapText="1"/>
    </xf>
    <xf numFmtId="49" fontId="3" fillId="2" borderId="10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textRotation="90" wrapText="1"/>
    </xf>
    <xf numFmtId="0" fontId="1" fillId="0" borderId="0" xfId="0" applyFont="1" applyAlignment="1">
      <alignment horizontal="center" wrapText="1"/>
    </xf>
    <xf numFmtId="0" fontId="14" fillId="0" borderId="0" xfId="0" applyFont="1" applyAlignment="1">
      <alignment horizontal="center"/>
    </xf>
    <xf numFmtId="0" fontId="14" fillId="0" borderId="8" xfId="0" applyFont="1" applyBorder="1" applyAlignment="1">
      <alignment horizontal="center" vertical="top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textRotation="90" wrapText="1"/>
    </xf>
    <xf numFmtId="0" fontId="6" fillId="0" borderId="10" xfId="0" applyFont="1" applyBorder="1" applyAlignment="1">
      <alignment horizontal="center" textRotation="90" wrapText="1"/>
    </xf>
    <xf numFmtId="0" fontId="8" fillId="0" borderId="6" xfId="1" applyFont="1" applyBorder="1" applyAlignment="1" applyProtection="1">
      <alignment horizontal="center" textRotation="90" wrapText="1"/>
    </xf>
    <xf numFmtId="0" fontId="8" fillId="0" borderId="7" xfId="1" applyFont="1" applyBorder="1" applyAlignment="1" applyProtection="1">
      <alignment horizontal="center" textRotation="90" wrapText="1"/>
    </xf>
    <xf numFmtId="43" fontId="4" fillId="0" borderId="9" xfId="0" applyNumberFormat="1" applyFont="1" applyFill="1" applyBorder="1" applyAlignment="1">
      <alignment horizontal="center" vertical="center" wrapText="1"/>
    </xf>
    <xf numFmtId="43" fontId="4" fillId="0" borderId="10" xfId="0" applyNumberFormat="1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vertical="top" wrapText="1"/>
    </xf>
    <xf numFmtId="0" fontId="4" fillId="0" borderId="3" xfId="0" applyFont="1" applyFill="1" applyBorder="1" applyAlignment="1">
      <alignment vertical="top" wrapText="1"/>
    </xf>
    <xf numFmtId="43" fontId="4" fillId="0" borderId="9" xfId="0" applyNumberFormat="1" applyFont="1" applyFill="1" applyBorder="1" applyAlignment="1">
      <alignment horizontal="center" vertical="top" wrapText="1"/>
    </xf>
    <xf numFmtId="43" fontId="4" fillId="0" borderId="11" xfId="0" applyNumberFormat="1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vertical="top" wrapText="1"/>
    </xf>
    <xf numFmtId="43" fontId="4" fillId="0" borderId="1" xfId="0" applyNumberFormat="1" applyFont="1" applyFill="1" applyBorder="1" applyAlignment="1">
      <alignment horizontal="center" vertical="top" wrapText="1"/>
    </xf>
    <xf numFmtId="0" fontId="15" fillId="0" borderId="1" xfId="0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left" vertical="top" wrapText="1"/>
    </xf>
    <xf numFmtId="0" fontId="4" fillId="0" borderId="3" xfId="0" applyFont="1" applyFill="1" applyBorder="1" applyAlignment="1">
      <alignment horizontal="left" vertical="top" wrapText="1"/>
    </xf>
    <xf numFmtId="0" fontId="4" fillId="0" borderId="13" xfId="0" applyFont="1" applyFill="1" applyBorder="1" applyAlignment="1">
      <alignment horizontal="left" vertical="top" wrapText="1"/>
    </xf>
    <xf numFmtId="0" fontId="4" fillId="0" borderId="14" xfId="0" applyFont="1" applyFill="1" applyBorder="1" applyAlignment="1">
      <alignment horizontal="left" vertical="top" wrapText="1"/>
    </xf>
    <xf numFmtId="0" fontId="4" fillId="0" borderId="4" xfId="0" applyFont="1" applyFill="1" applyBorder="1" applyAlignment="1">
      <alignment horizontal="left" vertical="top" wrapText="1"/>
    </xf>
    <xf numFmtId="0" fontId="4" fillId="0" borderId="5" xfId="0" applyFont="1" applyFill="1" applyBorder="1" applyAlignment="1">
      <alignment horizontal="left" vertical="top" wrapText="1"/>
    </xf>
    <xf numFmtId="167" fontId="4" fillId="0" borderId="9" xfId="0" applyNumberFormat="1" applyFont="1" applyFill="1" applyBorder="1" applyAlignment="1">
      <alignment vertical="center" wrapText="1"/>
    </xf>
    <xf numFmtId="167" fontId="4" fillId="0" borderId="10" xfId="0" applyNumberFormat="1" applyFont="1" applyFill="1" applyBorder="1" applyAlignment="1">
      <alignment vertical="center" wrapText="1"/>
    </xf>
    <xf numFmtId="0" fontId="13" fillId="0" borderId="9" xfId="0" applyFont="1" applyFill="1" applyBorder="1" applyAlignment="1">
      <alignment horizontal="right" vertical="top" wrapText="1"/>
    </xf>
    <xf numFmtId="0" fontId="13" fillId="0" borderId="11" xfId="0" applyFont="1" applyFill="1" applyBorder="1" applyAlignment="1">
      <alignment horizontal="right" vertical="top" wrapText="1"/>
    </xf>
    <xf numFmtId="0" fontId="13" fillId="0" borderId="10" xfId="0" applyFont="1" applyFill="1" applyBorder="1" applyAlignment="1">
      <alignment horizontal="right" vertical="top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vertical="center" wrapText="1"/>
    </xf>
    <xf numFmtId="0" fontId="4" fillId="0" borderId="4" xfId="0" applyFont="1" applyFill="1" applyBorder="1" applyAlignment="1">
      <alignment vertical="center" wrapText="1"/>
    </xf>
    <xf numFmtId="0" fontId="4" fillId="0" borderId="5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167" fontId="4" fillId="0" borderId="1" xfId="0" applyNumberFormat="1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9" xfId="0" applyFont="1" applyFill="1" applyBorder="1" applyAlignment="1">
      <alignment horizontal="center" wrapText="1"/>
    </xf>
    <xf numFmtId="0" fontId="4" fillId="0" borderId="10" xfId="0" applyFont="1" applyFill="1" applyBorder="1" applyAlignment="1">
      <alignment horizontal="center" wrapText="1"/>
    </xf>
    <xf numFmtId="0" fontId="4" fillId="0" borderId="11" xfId="0" applyFont="1" applyFill="1" applyBorder="1" applyAlignment="1">
      <alignment horizontal="center" wrapText="1"/>
    </xf>
    <xf numFmtId="49" fontId="4" fillId="0" borderId="6" xfId="0" applyNumberFormat="1" applyFont="1" applyFill="1" applyBorder="1" applyAlignment="1">
      <alignment horizontal="center" vertical="center" wrapText="1"/>
    </xf>
    <xf numFmtId="49" fontId="4" fillId="0" borderId="7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center"/>
    </xf>
    <xf numFmtId="0" fontId="16" fillId="0" borderId="0" xfId="0" applyFont="1" applyAlignment="1">
      <alignment horizont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colors>
    <mruColors>
      <color rgb="FF93E3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l-fin\Desktop\&#1060;&#1080;&#1085;&#1080;&#1082;&#1080;\&#1052;&#1059;&#1053;,&#1055;&#1056;&#1054;&#1043;&#1056;&#1040;&#1052;&#1052;&#1067;\&#1052;&#1091;&#1085;&#1080;&#1094;&#1080;&#1087;&#1072;&#1083;&#1100;&#1085;&#1099;&#1077;%20&#1087;&#1088;&#1086;&#1075;&#1088;&#1072;&#1084;&#1084;&#1099;%202022%20&#1075;&#1086;&#1076;&#1072;\&#1052;&#1055;%20&#1050;&#1072;&#1087;&#1080;&#1090;&#1072;&#1083;&#1100;&#1085;&#1086;&#1077;%20&#1089;&#1090;&#1088;&#1086;&#1080;&#1090;&#1077;&#1083;&#1100;&#1089;&#1090;&#1074;&#1086;\3&#1042;&#1090;&#1086;&#1088;&#1086;&#1077;%20&#1080;&#1079;&#1084;&#1077;&#1085;&#1077;&#1085;&#1080;&#1077;%20&#1087;&#1086;%20&#1056;&#1057;&#1044;-34-&#1047;&#1043;&#1054;\1&#1052;&#1077;&#1088;&#1086;&#1087;&#1088;&#1080;&#1103;&#1090;&#1080;&#1103;%20&#1087;&#1086;%20&#1084;&#1091;&#1085;&#1080;&#1094;&#1080;&#1087;&#1072;&#1083;&#1100;&#1085;&#1086;&#1081;%20&#1087;&#1088;&#1086;&#1075;&#1088;&#1072;&#1084;&#1084;&#107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иложение  1"/>
      <sheetName val="Приложение 2"/>
    </sheetNames>
    <sheetDataSet>
      <sheetData sheetId="0">
        <row r="15">
          <cell r="G15">
            <v>1000</v>
          </cell>
        </row>
        <row r="19">
          <cell r="J19">
            <v>684.5</v>
          </cell>
        </row>
        <row r="23">
          <cell r="J23">
            <v>857.09959000000026</v>
          </cell>
        </row>
        <row r="24">
          <cell r="H24">
            <v>0</v>
          </cell>
          <cell r="J24">
            <v>2089.3000000000002</v>
          </cell>
        </row>
        <row r="25">
          <cell r="H25">
            <v>0</v>
          </cell>
          <cell r="J25">
            <v>0</v>
          </cell>
        </row>
        <row r="27">
          <cell r="G27">
            <v>1000</v>
          </cell>
        </row>
        <row r="28">
          <cell r="J28">
            <v>8486.2999999999993</v>
          </cell>
        </row>
        <row r="32">
          <cell r="J32">
            <v>24.72</v>
          </cell>
        </row>
        <row r="36">
          <cell r="J36">
            <v>131.96</v>
          </cell>
        </row>
        <row r="39">
          <cell r="H39">
            <v>0</v>
          </cell>
        </row>
        <row r="40">
          <cell r="H40">
            <v>0</v>
          </cell>
          <cell r="J40">
            <v>52.48</v>
          </cell>
        </row>
        <row r="41">
          <cell r="G41">
            <v>0</v>
          </cell>
          <cell r="H41">
            <v>0</v>
          </cell>
          <cell r="J41">
            <v>0</v>
          </cell>
        </row>
        <row r="42">
          <cell r="H42">
            <v>0</v>
          </cell>
        </row>
        <row r="43">
          <cell r="G43">
            <v>0</v>
          </cell>
          <cell r="H43">
            <v>0</v>
          </cell>
        </row>
        <row r="44">
          <cell r="H44">
            <v>0</v>
          </cell>
          <cell r="J44">
            <v>38.04</v>
          </cell>
        </row>
        <row r="45">
          <cell r="G45">
            <v>0</v>
          </cell>
          <cell r="H45">
            <v>0</v>
          </cell>
          <cell r="J45">
            <v>0</v>
          </cell>
        </row>
        <row r="52">
          <cell r="H52">
            <v>0</v>
          </cell>
        </row>
        <row r="53">
          <cell r="H53">
            <v>0</v>
          </cell>
          <cell r="J53">
            <v>0</v>
          </cell>
        </row>
        <row r="54">
          <cell r="G54">
            <v>0</v>
          </cell>
          <cell r="H54">
            <v>0</v>
          </cell>
          <cell r="J54">
            <v>0</v>
          </cell>
        </row>
        <row r="56">
          <cell r="H56">
            <v>0</v>
          </cell>
        </row>
        <row r="57">
          <cell r="H57">
            <v>0</v>
          </cell>
        </row>
        <row r="58">
          <cell r="G58">
            <v>0</v>
          </cell>
        </row>
        <row r="59">
          <cell r="H59">
            <v>17023.8</v>
          </cell>
          <cell r="J59">
            <v>172</v>
          </cell>
        </row>
        <row r="60">
          <cell r="J60">
            <v>0</v>
          </cell>
        </row>
        <row r="61">
          <cell r="H61">
            <v>15724.6</v>
          </cell>
          <cell r="J61">
            <v>3348.1000000000004</v>
          </cell>
        </row>
        <row r="62">
          <cell r="G62">
            <v>0</v>
          </cell>
          <cell r="H62">
            <v>0</v>
          </cell>
          <cell r="J62">
            <v>0</v>
          </cell>
        </row>
        <row r="64">
          <cell r="G64">
            <v>0</v>
          </cell>
        </row>
        <row r="66">
          <cell r="H66">
            <v>17023.8</v>
          </cell>
        </row>
        <row r="73">
          <cell r="G73">
            <v>0</v>
          </cell>
          <cell r="H73">
            <v>0</v>
          </cell>
        </row>
        <row r="74">
          <cell r="H74">
            <v>0</v>
          </cell>
          <cell r="J74">
            <v>0</v>
          </cell>
        </row>
        <row r="75">
          <cell r="G75">
            <v>0</v>
          </cell>
          <cell r="H75">
            <v>0</v>
          </cell>
        </row>
        <row r="77">
          <cell r="J77">
            <v>0</v>
          </cell>
        </row>
        <row r="78">
          <cell r="H78">
            <v>0</v>
          </cell>
        </row>
        <row r="79">
          <cell r="G79">
            <v>0</v>
          </cell>
          <cell r="H79">
            <v>0</v>
          </cell>
          <cell r="J79">
            <v>0</v>
          </cell>
        </row>
        <row r="89">
          <cell r="J89">
            <v>975.87</v>
          </cell>
        </row>
        <row r="99">
          <cell r="J99">
            <v>0</v>
          </cell>
        </row>
        <row r="100">
          <cell r="J100">
            <v>0</v>
          </cell>
        </row>
        <row r="101">
          <cell r="J101">
            <v>0</v>
          </cell>
        </row>
        <row r="104">
          <cell r="J104">
            <v>0</v>
          </cell>
        </row>
        <row r="105">
          <cell r="J105">
            <v>0</v>
          </cell>
        </row>
        <row r="106">
          <cell r="J106">
            <v>0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consultantplus://offline/ref=0AC8B8BC82DCDE8D6B297C22320C495E5D99582F7E16077780215628B0452B02F74334F2DF64B701N0h9E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82"/>
  <sheetViews>
    <sheetView tabSelected="1" zoomScale="70" zoomScaleNormal="70" workbookViewId="0">
      <selection activeCell="B39" sqref="B39:C42"/>
    </sheetView>
  </sheetViews>
  <sheetFormatPr defaultRowHeight="15" x14ac:dyDescent="0.25"/>
  <cols>
    <col min="1" max="1" width="10" customWidth="1"/>
    <col min="2" max="2" width="37.85546875" customWidth="1"/>
    <col min="3" max="3" width="50" customWidth="1"/>
    <col min="4" max="4" width="9.85546875" customWidth="1"/>
    <col min="5" max="5" width="16.42578125" customWidth="1"/>
    <col min="6" max="6" width="16.42578125" style="38" customWidth="1"/>
    <col min="7" max="7" width="16.28515625" style="38" customWidth="1"/>
    <col min="8" max="8" width="16.5703125" style="38" customWidth="1"/>
    <col min="9" max="9" width="9.140625" style="38" customWidth="1"/>
    <col min="10" max="10" width="14" style="38" customWidth="1"/>
    <col min="11" max="12" width="21" hidden="1" customWidth="1"/>
    <col min="13" max="13" width="0.28515625" customWidth="1"/>
    <col min="14" max="14" width="14.5703125" bestFit="1" customWidth="1"/>
    <col min="15" max="15" width="13.42578125" customWidth="1"/>
    <col min="16" max="16" width="13.140625" bestFit="1" customWidth="1"/>
  </cols>
  <sheetData>
    <row r="1" spans="1:17" ht="20.25" x14ac:dyDescent="0.25">
      <c r="H1" s="83" t="s">
        <v>132</v>
      </c>
      <c r="I1" s="79"/>
      <c r="J1" s="79"/>
      <c r="K1" s="1" t="s">
        <v>0</v>
      </c>
    </row>
    <row r="2" spans="1:17" ht="20.25" x14ac:dyDescent="0.25">
      <c r="H2" s="83" t="s">
        <v>110</v>
      </c>
      <c r="I2" s="79"/>
      <c r="K2" s="1"/>
    </row>
    <row r="3" spans="1:17" ht="16.5" customHeight="1" x14ac:dyDescent="0.25">
      <c r="H3" s="83" t="s">
        <v>111</v>
      </c>
      <c r="I3" s="31"/>
      <c r="J3" s="31"/>
      <c r="K3" s="139" t="s">
        <v>1</v>
      </c>
      <c r="L3" s="139"/>
    </row>
    <row r="4" spans="1:17" ht="18" customHeight="1" x14ac:dyDescent="0.25">
      <c r="G4" s="31"/>
      <c r="H4" s="83" t="s">
        <v>112</v>
      </c>
      <c r="I4" s="31"/>
      <c r="J4" s="31"/>
      <c r="K4" s="139" t="s">
        <v>40</v>
      </c>
      <c r="L4" s="139"/>
    </row>
    <row r="5" spans="1:17" ht="20.25" x14ac:dyDescent="0.25">
      <c r="H5" s="83" t="s">
        <v>146</v>
      </c>
      <c r="I5" s="31"/>
      <c r="J5" s="31"/>
      <c r="K5" s="8"/>
      <c r="L5" s="8"/>
    </row>
    <row r="6" spans="1:17" ht="18.75" x14ac:dyDescent="0.3">
      <c r="A6" s="140" t="s">
        <v>75</v>
      </c>
      <c r="B6" s="140"/>
      <c r="C6" s="140"/>
      <c r="D6" s="140"/>
      <c r="E6" s="140"/>
      <c r="F6" s="140"/>
      <c r="G6" s="140"/>
      <c r="H6" s="140"/>
      <c r="I6" s="140"/>
      <c r="J6" s="140"/>
      <c r="K6" s="140"/>
      <c r="L6" s="140"/>
      <c r="M6" s="140"/>
    </row>
    <row r="7" spans="1:17" ht="18.75" x14ac:dyDescent="0.3">
      <c r="A7" s="140" t="s">
        <v>74</v>
      </c>
      <c r="B7" s="140"/>
      <c r="C7" s="140"/>
      <c r="D7" s="140"/>
      <c r="E7" s="140"/>
      <c r="F7" s="140"/>
      <c r="G7" s="140"/>
      <c r="H7" s="140"/>
      <c r="I7" s="140"/>
      <c r="J7" s="140"/>
      <c r="K7" s="140"/>
      <c r="L7" s="140"/>
      <c r="M7" s="140"/>
    </row>
    <row r="8" spans="1:17" ht="21" customHeight="1" x14ac:dyDescent="0.25">
      <c r="A8" s="141" t="s">
        <v>54</v>
      </c>
      <c r="B8" s="141"/>
      <c r="C8" s="141"/>
      <c r="D8" s="141"/>
      <c r="E8" s="141"/>
      <c r="F8" s="141"/>
      <c r="G8" s="141"/>
      <c r="H8" s="141"/>
      <c r="I8" s="141"/>
      <c r="J8" s="141"/>
      <c r="K8" s="141"/>
      <c r="L8" s="141"/>
      <c r="M8" s="141"/>
    </row>
    <row r="9" spans="1:17" s="39" customFormat="1" ht="34.5" customHeight="1" x14ac:dyDescent="0.25">
      <c r="A9" s="117" t="s">
        <v>2</v>
      </c>
      <c r="B9" s="117" t="s">
        <v>3</v>
      </c>
      <c r="C9" s="117"/>
      <c r="D9" s="138" t="s">
        <v>18</v>
      </c>
      <c r="E9" s="142" t="s">
        <v>13</v>
      </c>
      <c r="F9" s="142"/>
      <c r="G9" s="143" t="s">
        <v>43</v>
      </c>
      <c r="H9" s="143"/>
      <c r="I9" s="143"/>
      <c r="J9" s="143"/>
      <c r="K9" s="144" t="s">
        <v>4</v>
      </c>
      <c r="L9" s="145" t="s">
        <v>5</v>
      </c>
      <c r="M9" s="146" t="s">
        <v>6</v>
      </c>
    </row>
    <row r="10" spans="1:17" s="39" customFormat="1" ht="61.5" customHeight="1" x14ac:dyDescent="0.25">
      <c r="A10" s="117"/>
      <c r="B10" s="117"/>
      <c r="C10" s="117"/>
      <c r="D10" s="138"/>
      <c r="E10" s="48" t="s">
        <v>15</v>
      </c>
      <c r="F10" s="48" t="s">
        <v>16</v>
      </c>
      <c r="G10" s="48" t="s">
        <v>7</v>
      </c>
      <c r="H10" s="49" t="s">
        <v>8</v>
      </c>
      <c r="I10" s="138" t="s">
        <v>17</v>
      </c>
      <c r="J10" s="138"/>
      <c r="K10" s="144"/>
      <c r="L10" s="145"/>
      <c r="M10" s="147"/>
    </row>
    <row r="11" spans="1:17" s="39" customFormat="1" x14ac:dyDescent="0.25">
      <c r="A11" s="50">
        <v>1</v>
      </c>
      <c r="B11" s="126">
        <v>2</v>
      </c>
      <c r="C11" s="126"/>
      <c r="D11" s="50">
        <v>3</v>
      </c>
      <c r="E11" s="50">
        <v>4</v>
      </c>
      <c r="F11" s="51">
        <v>5</v>
      </c>
      <c r="G11" s="51">
        <v>6</v>
      </c>
      <c r="H11" s="51">
        <v>7</v>
      </c>
      <c r="I11" s="117">
        <v>8</v>
      </c>
      <c r="J11" s="117"/>
      <c r="K11" s="50">
        <v>9</v>
      </c>
      <c r="L11" s="34">
        <v>10</v>
      </c>
      <c r="M11" s="32">
        <v>11</v>
      </c>
    </row>
    <row r="12" spans="1:17" s="39" customFormat="1" ht="19.5" customHeight="1" x14ac:dyDescent="0.25">
      <c r="A12" s="117" t="s">
        <v>55</v>
      </c>
      <c r="B12" s="117"/>
      <c r="C12" s="117"/>
      <c r="D12" s="117"/>
      <c r="E12" s="117"/>
      <c r="F12" s="117"/>
      <c r="G12" s="117"/>
      <c r="H12" s="117"/>
      <c r="I12" s="117"/>
      <c r="J12" s="117"/>
      <c r="K12" s="91"/>
      <c r="L12" s="40"/>
      <c r="M12" s="41"/>
    </row>
    <row r="13" spans="1:17" s="39" customFormat="1" ht="15" customHeight="1" x14ac:dyDescent="0.25">
      <c r="A13" s="126" t="s">
        <v>44</v>
      </c>
      <c r="B13" s="126"/>
      <c r="C13" s="126"/>
      <c r="D13" s="126"/>
      <c r="E13" s="126"/>
      <c r="F13" s="126"/>
      <c r="G13" s="126"/>
      <c r="H13" s="126"/>
      <c r="I13" s="126"/>
      <c r="J13" s="126"/>
      <c r="K13" s="92"/>
      <c r="L13" s="13"/>
      <c r="M13" s="14"/>
    </row>
    <row r="14" spans="1:17" s="39" customFormat="1" ht="15" customHeight="1" x14ac:dyDescent="0.25">
      <c r="A14" s="126" t="s">
        <v>35</v>
      </c>
      <c r="B14" s="126"/>
      <c r="C14" s="126"/>
      <c r="D14" s="126"/>
      <c r="E14" s="126"/>
      <c r="F14" s="126"/>
      <c r="G14" s="126"/>
      <c r="H14" s="126"/>
      <c r="I14" s="126"/>
      <c r="J14" s="126"/>
      <c r="K14" s="92"/>
      <c r="L14" s="13"/>
      <c r="M14" s="14"/>
    </row>
    <row r="15" spans="1:17" s="39" customFormat="1" ht="15" customHeight="1" x14ac:dyDescent="0.25">
      <c r="A15" s="124" t="s">
        <v>9</v>
      </c>
      <c r="B15" s="122" t="s">
        <v>42</v>
      </c>
      <c r="C15" s="122"/>
      <c r="D15" s="52">
        <v>2021</v>
      </c>
      <c r="E15" s="117" t="s">
        <v>57</v>
      </c>
      <c r="F15" s="51">
        <v>1</v>
      </c>
      <c r="G15" s="61">
        <f>SUM(H15:J15)</f>
        <v>1000</v>
      </c>
      <c r="H15" s="61">
        <v>0</v>
      </c>
      <c r="I15" s="61"/>
      <c r="J15" s="61">
        <v>1000</v>
      </c>
      <c r="K15" s="117">
        <v>112</v>
      </c>
      <c r="L15" s="135" t="s">
        <v>41</v>
      </c>
      <c r="M15" s="127">
        <v>228</v>
      </c>
      <c r="O15" s="23">
        <f>(2089.25202+0.13886)+3293.248+863.30089+618.73023+38.02+52.44+156.7</f>
        <v>7111.8300000000008</v>
      </c>
      <c r="P15" s="23">
        <f>7111.83-7111.69114</f>
        <v>0.13886000000002241</v>
      </c>
      <c r="Q15" s="23"/>
    </row>
    <row r="16" spans="1:17" s="39" customFormat="1" x14ac:dyDescent="0.25">
      <c r="A16" s="124"/>
      <c r="B16" s="122"/>
      <c r="C16" s="122"/>
      <c r="D16" s="52">
        <v>2022</v>
      </c>
      <c r="E16" s="117"/>
      <c r="F16" s="51">
        <v>0</v>
      </c>
      <c r="G16" s="61">
        <f t="shared" ref="G16:G59" si="0">SUM(H16:J16)</f>
        <v>25</v>
      </c>
      <c r="H16" s="74">
        <v>0</v>
      </c>
      <c r="I16" s="74"/>
      <c r="J16" s="61">
        <v>25</v>
      </c>
      <c r="K16" s="117"/>
      <c r="L16" s="135"/>
      <c r="M16" s="128"/>
      <c r="O16" s="23"/>
      <c r="P16" s="23"/>
      <c r="Q16" s="23"/>
    </row>
    <row r="17" spans="1:17" s="39" customFormat="1" x14ac:dyDescent="0.25">
      <c r="A17" s="124"/>
      <c r="B17" s="122"/>
      <c r="C17" s="122"/>
      <c r="D17" s="52">
        <v>2023</v>
      </c>
      <c r="E17" s="117"/>
      <c r="F17" s="51">
        <v>0</v>
      </c>
      <c r="G17" s="74">
        <f t="shared" si="0"/>
        <v>0</v>
      </c>
      <c r="H17" s="74">
        <v>0</v>
      </c>
      <c r="I17" s="74"/>
      <c r="J17" s="61">
        <v>0</v>
      </c>
      <c r="K17" s="117"/>
      <c r="L17" s="135"/>
      <c r="M17" s="128"/>
      <c r="O17" s="23"/>
      <c r="P17" s="23"/>
      <c r="Q17" s="23"/>
    </row>
    <row r="18" spans="1:17" s="39" customFormat="1" x14ac:dyDescent="0.25">
      <c r="A18" s="124"/>
      <c r="B18" s="122"/>
      <c r="C18" s="122"/>
      <c r="D18" s="52">
        <v>2024</v>
      </c>
      <c r="E18" s="117"/>
      <c r="F18" s="51">
        <v>0</v>
      </c>
      <c r="G18" s="74">
        <f>SUM(H18:J18)</f>
        <v>0</v>
      </c>
      <c r="H18" s="74">
        <v>0</v>
      </c>
      <c r="I18" s="74"/>
      <c r="J18" s="61">
        <v>0</v>
      </c>
      <c r="K18" s="117"/>
      <c r="L18" s="135"/>
      <c r="M18" s="128"/>
      <c r="O18" s="23"/>
      <c r="P18" s="23"/>
      <c r="Q18" s="23"/>
    </row>
    <row r="19" spans="1:17" s="39" customFormat="1" ht="15" customHeight="1" x14ac:dyDescent="0.25">
      <c r="A19" s="117" t="s">
        <v>10</v>
      </c>
      <c r="B19" s="122" t="s">
        <v>121</v>
      </c>
      <c r="C19" s="122"/>
      <c r="D19" s="52">
        <v>2021</v>
      </c>
      <c r="E19" s="117" t="s">
        <v>57</v>
      </c>
      <c r="F19" s="51">
        <v>1</v>
      </c>
      <c r="G19" s="61">
        <f t="shared" si="0"/>
        <v>684.5</v>
      </c>
      <c r="H19" s="61">
        <v>0</v>
      </c>
      <c r="I19" s="61"/>
      <c r="J19" s="61">
        <f>1500-1315.5+500</f>
        <v>684.5</v>
      </c>
      <c r="K19" s="117"/>
      <c r="L19" s="135"/>
      <c r="M19" s="128"/>
      <c r="O19" s="23"/>
      <c r="P19" s="23"/>
      <c r="Q19" s="23"/>
    </row>
    <row r="20" spans="1:17" s="39" customFormat="1" x14ac:dyDescent="0.25">
      <c r="A20" s="117"/>
      <c r="B20" s="122"/>
      <c r="C20" s="122"/>
      <c r="D20" s="52">
        <v>2022</v>
      </c>
      <c r="E20" s="117"/>
      <c r="F20" s="51">
        <v>1</v>
      </c>
      <c r="G20" s="61">
        <f t="shared" si="0"/>
        <v>0</v>
      </c>
      <c r="H20" s="75">
        <v>0</v>
      </c>
      <c r="I20" s="75"/>
      <c r="J20" s="61">
        <v>0</v>
      </c>
      <c r="K20" s="117"/>
      <c r="L20" s="135"/>
      <c r="M20" s="128"/>
      <c r="O20" s="24">
        <f>J32+J36+J40+J44</f>
        <v>247.2</v>
      </c>
      <c r="P20" s="23"/>
      <c r="Q20" s="23"/>
    </row>
    <row r="21" spans="1:17" s="39" customFormat="1" x14ac:dyDescent="0.25">
      <c r="A21" s="117"/>
      <c r="B21" s="122"/>
      <c r="C21" s="122"/>
      <c r="D21" s="52">
        <v>2023</v>
      </c>
      <c r="E21" s="117"/>
      <c r="F21" s="51">
        <v>0</v>
      </c>
      <c r="G21" s="75">
        <f t="shared" si="0"/>
        <v>0</v>
      </c>
      <c r="H21" s="75">
        <v>0</v>
      </c>
      <c r="I21" s="75"/>
      <c r="J21" s="61">
        <v>0</v>
      </c>
      <c r="K21" s="117"/>
      <c r="L21" s="135"/>
      <c r="M21" s="128"/>
      <c r="N21" s="10"/>
      <c r="O21" s="23"/>
      <c r="P21" s="23"/>
      <c r="Q21" s="23"/>
    </row>
    <row r="22" spans="1:17" s="39" customFormat="1" x14ac:dyDescent="0.25">
      <c r="A22" s="117"/>
      <c r="B22" s="122"/>
      <c r="C22" s="122"/>
      <c r="D22" s="52">
        <v>2024</v>
      </c>
      <c r="E22" s="117"/>
      <c r="F22" s="51">
        <v>0</v>
      </c>
      <c r="G22" s="75"/>
      <c r="H22" s="75"/>
      <c r="I22" s="75"/>
      <c r="J22" s="61"/>
      <c r="K22" s="117"/>
      <c r="L22" s="135"/>
      <c r="M22" s="128"/>
      <c r="O22" s="23"/>
      <c r="P22" s="23"/>
      <c r="Q22" s="23"/>
    </row>
    <row r="23" spans="1:17" s="39" customFormat="1" ht="15" customHeight="1" x14ac:dyDescent="0.25">
      <c r="A23" s="117" t="s">
        <v>11</v>
      </c>
      <c r="B23" s="122" t="s">
        <v>122</v>
      </c>
      <c r="C23" s="122"/>
      <c r="D23" s="52">
        <v>2021</v>
      </c>
      <c r="E23" s="117" t="s">
        <v>57</v>
      </c>
      <c r="F23" s="51">
        <v>1</v>
      </c>
      <c r="G23" s="61">
        <f t="shared" ref="G23:G45" si="1">SUM(H23:J23)</f>
        <v>857.09959000000026</v>
      </c>
      <c r="H23" s="61">
        <v>0</v>
      </c>
      <c r="I23" s="61"/>
      <c r="J23" s="61">
        <f>4669.8-1040.584-1688.12641+0.11-1084.1</f>
        <v>857.09959000000026</v>
      </c>
      <c r="K23" s="117"/>
      <c r="L23" s="135"/>
      <c r="M23" s="128"/>
      <c r="N23" s="10">
        <v>5669.8</v>
      </c>
      <c r="O23" s="23"/>
      <c r="P23" s="24">
        <f>J24+J20+J16+J32+J40+O61+J44</f>
        <v>5522.7879999999996</v>
      </c>
      <c r="Q23" s="23"/>
    </row>
    <row r="24" spans="1:17" s="39" customFormat="1" x14ac:dyDescent="0.25">
      <c r="A24" s="117"/>
      <c r="B24" s="122"/>
      <c r="C24" s="122"/>
      <c r="D24" s="52">
        <v>2022</v>
      </c>
      <c r="E24" s="117"/>
      <c r="F24" s="51">
        <v>1</v>
      </c>
      <c r="G24" s="61">
        <f t="shared" si="1"/>
        <v>2089.3000000000002</v>
      </c>
      <c r="H24" s="74">
        <v>0</v>
      </c>
      <c r="I24" s="74"/>
      <c r="J24" s="61">
        <f>2089.3</f>
        <v>2089.3000000000002</v>
      </c>
      <c r="K24" s="117"/>
      <c r="L24" s="135"/>
      <c r="M24" s="128"/>
      <c r="N24" s="10"/>
      <c r="O24" s="23"/>
      <c r="P24" s="23"/>
      <c r="Q24" s="23"/>
    </row>
    <row r="25" spans="1:17" s="39" customFormat="1" x14ac:dyDescent="0.25">
      <c r="A25" s="117"/>
      <c r="B25" s="122"/>
      <c r="C25" s="122"/>
      <c r="D25" s="52">
        <v>2023</v>
      </c>
      <c r="E25" s="117"/>
      <c r="F25" s="51">
        <v>0</v>
      </c>
      <c r="G25" s="74">
        <f t="shared" si="1"/>
        <v>0</v>
      </c>
      <c r="H25" s="74">
        <v>0</v>
      </c>
      <c r="I25" s="74"/>
      <c r="J25" s="61">
        <v>0</v>
      </c>
      <c r="K25" s="117"/>
      <c r="L25" s="135"/>
      <c r="M25" s="128"/>
      <c r="N25" s="10"/>
      <c r="O25" s="23"/>
      <c r="P25" s="24">
        <f>O15-P23</f>
        <v>1589.0420000000013</v>
      </c>
      <c r="Q25" s="23"/>
    </row>
    <row r="26" spans="1:17" s="39" customFormat="1" ht="16.5" customHeight="1" x14ac:dyDescent="0.25">
      <c r="A26" s="117"/>
      <c r="B26" s="122"/>
      <c r="C26" s="122"/>
      <c r="D26" s="52">
        <v>2024</v>
      </c>
      <c r="E26" s="117"/>
      <c r="F26" s="51">
        <v>0</v>
      </c>
      <c r="G26" s="74">
        <f>SUM(H26:J26)</f>
        <v>0</v>
      </c>
      <c r="H26" s="74">
        <v>0</v>
      </c>
      <c r="I26" s="74"/>
      <c r="J26" s="61">
        <v>0</v>
      </c>
      <c r="K26" s="117"/>
      <c r="L26" s="135"/>
      <c r="M26" s="128"/>
      <c r="O26" s="23"/>
      <c r="P26" s="23"/>
      <c r="Q26" s="23"/>
    </row>
    <row r="27" spans="1:17" s="39" customFormat="1" ht="15" customHeight="1" x14ac:dyDescent="0.25">
      <c r="A27" s="124" t="s">
        <v>76</v>
      </c>
      <c r="B27" s="122" t="s">
        <v>128</v>
      </c>
      <c r="C27" s="122"/>
      <c r="D27" s="52">
        <v>2021</v>
      </c>
      <c r="E27" s="117" t="s">
        <v>57</v>
      </c>
      <c r="F27" s="51">
        <v>1</v>
      </c>
      <c r="G27" s="61">
        <f t="shared" ref="G27:G29" si="2">SUM(H27:J27)</f>
        <v>1000</v>
      </c>
      <c r="H27" s="61">
        <v>0</v>
      </c>
      <c r="I27" s="61"/>
      <c r="J27" s="61">
        <v>1000</v>
      </c>
      <c r="K27" s="117"/>
      <c r="L27" s="135"/>
      <c r="M27" s="128"/>
      <c r="N27" s="10"/>
      <c r="O27" s="23"/>
      <c r="P27" s="23"/>
      <c r="Q27" s="23"/>
    </row>
    <row r="28" spans="1:17" s="39" customFormat="1" x14ac:dyDescent="0.25">
      <c r="A28" s="124"/>
      <c r="B28" s="122"/>
      <c r="C28" s="122"/>
      <c r="D28" s="52">
        <v>2022</v>
      </c>
      <c r="E28" s="117"/>
      <c r="F28" s="51">
        <v>1</v>
      </c>
      <c r="G28" s="61">
        <f t="shared" si="2"/>
        <v>8486.2999999999993</v>
      </c>
      <c r="H28" s="75">
        <v>0</v>
      </c>
      <c r="I28" s="75"/>
      <c r="J28" s="61">
        <v>8486.2999999999993</v>
      </c>
      <c r="K28" s="117"/>
      <c r="L28" s="135"/>
      <c r="M28" s="128"/>
      <c r="N28" s="10"/>
      <c r="O28" s="23"/>
      <c r="P28" s="23"/>
      <c r="Q28" s="23"/>
    </row>
    <row r="29" spans="1:17" s="39" customFormat="1" x14ac:dyDescent="0.25">
      <c r="A29" s="124"/>
      <c r="B29" s="122"/>
      <c r="C29" s="122"/>
      <c r="D29" s="52">
        <v>2023</v>
      </c>
      <c r="E29" s="117"/>
      <c r="F29" s="51">
        <v>0</v>
      </c>
      <c r="G29" s="75">
        <f t="shared" si="2"/>
        <v>0</v>
      </c>
      <c r="H29" s="75">
        <v>0</v>
      </c>
      <c r="I29" s="75"/>
      <c r="J29" s="61">
        <v>0</v>
      </c>
      <c r="K29" s="117"/>
      <c r="L29" s="135"/>
      <c r="M29" s="128"/>
      <c r="N29" s="10"/>
      <c r="O29" s="23"/>
      <c r="P29" s="23"/>
      <c r="Q29" s="23"/>
    </row>
    <row r="30" spans="1:17" s="39" customFormat="1" x14ac:dyDescent="0.25">
      <c r="A30" s="124"/>
      <c r="B30" s="122"/>
      <c r="C30" s="122"/>
      <c r="D30" s="52">
        <v>2024</v>
      </c>
      <c r="E30" s="117"/>
      <c r="F30" s="51">
        <v>0</v>
      </c>
      <c r="G30" s="75">
        <f>SUM(H30:J30)</f>
        <v>0</v>
      </c>
      <c r="H30" s="75">
        <v>0</v>
      </c>
      <c r="I30" s="75"/>
      <c r="J30" s="61">
        <v>0</v>
      </c>
      <c r="K30" s="117"/>
      <c r="L30" s="135"/>
      <c r="M30" s="128"/>
      <c r="O30" s="23"/>
      <c r="P30" s="23"/>
      <c r="Q30" s="23"/>
    </row>
    <row r="31" spans="1:17" s="39" customFormat="1" ht="15" customHeight="1" x14ac:dyDescent="0.25">
      <c r="A31" s="124" t="s">
        <v>59</v>
      </c>
      <c r="B31" s="122" t="s">
        <v>123</v>
      </c>
      <c r="C31" s="122"/>
      <c r="D31" s="52">
        <v>2021</v>
      </c>
      <c r="E31" s="117" t="s">
        <v>57</v>
      </c>
      <c r="F31" s="51">
        <v>1</v>
      </c>
      <c r="G31" s="61">
        <f t="shared" ref="G31:G33" si="3">SUM(H31:J31)</f>
        <v>0</v>
      </c>
      <c r="H31" s="61">
        <v>0</v>
      </c>
      <c r="I31" s="61"/>
      <c r="J31" s="61"/>
      <c r="K31" s="117"/>
      <c r="L31" s="135"/>
      <c r="M31" s="128"/>
      <c r="N31" s="10"/>
      <c r="O31" s="23"/>
      <c r="P31" s="23"/>
      <c r="Q31" s="23"/>
    </row>
    <row r="32" spans="1:17" s="39" customFormat="1" x14ac:dyDescent="0.25">
      <c r="A32" s="124"/>
      <c r="B32" s="122"/>
      <c r="C32" s="122"/>
      <c r="D32" s="52">
        <v>2022</v>
      </c>
      <c r="E32" s="117"/>
      <c r="F32" s="51">
        <v>1</v>
      </c>
      <c r="G32" s="61">
        <f t="shared" si="3"/>
        <v>24.72</v>
      </c>
      <c r="H32" s="75">
        <v>0</v>
      </c>
      <c r="I32" s="75"/>
      <c r="J32" s="61">
        <f>24.72</f>
        <v>24.72</v>
      </c>
      <c r="K32" s="117"/>
      <c r="L32" s="135"/>
      <c r="M32" s="128"/>
      <c r="N32" s="10" t="s">
        <v>90</v>
      </c>
      <c r="O32" s="24">
        <f>J32+J36</f>
        <v>156.68</v>
      </c>
      <c r="P32" s="23" t="s">
        <v>87</v>
      </c>
      <c r="Q32" s="23"/>
    </row>
    <row r="33" spans="1:17" s="39" customFormat="1" x14ac:dyDescent="0.25">
      <c r="A33" s="124"/>
      <c r="B33" s="122"/>
      <c r="C33" s="122"/>
      <c r="D33" s="52">
        <v>2023</v>
      </c>
      <c r="E33" s="117"/>
      <c r="F33" s="51">
        <v>0</v>
      </c>
      <c r="G33" s="75">
        <f t="shared" si="3"/>
        <v>0</v>
      </c>
      <c r="H33" s="75">
        <v>0</v>
      </c>
      <c r="I33" s="75"/>
      <c r="J33" s="61">
        <v>0</v>
      </c>
      <c r="K33" s="117"/>
      <c r="L33" s="135"/>
      <c r="M33" s="128"/>
      <c r="N33" s="10"/>
      <c r="O33" s="23"/>
      <c r="P33" s="23"/>
      <c r="Q33" s="23"/>
    </row>
    <row r="34" spans="1:17" s="39" customFormat="1" x14ac:dyDescent="0.25">
      <c r="A34" s="124"/>
      <c r="B34" s="122"/>
      <c r="C34" s="122"/>
      <c r="D34" s="52">
        <v>2024</v>
      </c>
      <c r="E34" s="117"/>
      <c r="F34" s="51">
        <v>0</v>
      </c>
      <c r="G34" s="75">
        <f>SUM(H34:J34)</f>
        <v>0</v>
      </c>
      <c r="H34" s="75">
        <v>0</v>
      </c>
      <c r="I34" s="75"/>
      <c r="J34" s="61">
        <v>0</v>
      </c>
      <c r="K34" s="117"/>
      <c r="L34" s="135"/>
      <c r="M34" s="128"/>
      <c r="O34" s="23"/>
      <c r="P34" s="23"/>
      <c r="Q34" s="23"/>
    </row>
    <row r="35" spans="1:17" s="39" customFormat="1" ht="15" customHeight="1" x14ac:dyDescent="0.25">
      <c r="A35" s="124" t="s">
        <v>77</v>
      </c>
      <c r="B35" s="122" t="s">
        <v>113</v>
      </c>
      <c r="C35" s="122"/>
      <c r="D35" s="52">
        <v>2021</v>
      </c>
      <c r="E35" s="117" t="s">
        <v>57</v>
      </c>
      <c r="F35" s="51">
        <v>1</v>
      </c>
      <c r="G35" s="61">
        <f t="shared" ref="G35:G37" si="4">SUM(H35:J35)</f>
        <v>0</v>
      </c>
      <c r="H35" s="61">
        <v>0</v>
      </c>
      <c r="I35" s="61"/>
      <c r="J35" s="61"/>
      <c r="K35" s="117"/>
      <c r="L35" s="135"/>
      <c r="M35" s="128"/>
      <c r="N35" s="26"/>
      <c r="O35" s="23"/>
      <c r="P35" s="23"/>
      <c r="Q35" s="23"/>
    </row>
    <row r="36" spans="1:17" s="39" customFormat="1" x14ac:dyDescent="0.25">
      <c r="A36" s="124"/>
      <c r="B36" s="122"/>
      <c r="C36" s="122"/>
      <c r="D36" s="52">
        <v>2022</v>
      </c>
      <c r="E36" s="117"/>
      <c r="F36" s="51">
        <v>1</v>
      </c>
      <c r="G36" s="61">
        <f t="shared" si="4"/>
        <v>131.96</v>
      </c>
      <c r="H36" s="75">
        <v>0</v>
      </c>
      <c r="I36" s="75"/>
      <c r="J36" s="61">
        <v>131.96</v>
      </c>
      <c r="K36" s="117"/>
      <c r="L36" s="135"/>
      <c r="M36" s="128"/>
      <c r="N36" s="10"/>
      <c r="O36" s="23"/>
      <c r="P36" s="23"/>
      <c r="Q36" s="23"/>
    </row>
    <row r="37" spans="1:17" s="39" customFormat="1" x14ac:dyDescent="0.25">
      <c r="A37" s="124"/>
      <c r="B37" s="122"/>
      <c r="C37" s="122"/>
      <c r="D37" s="52">
        <v>2023</v>
      </c>
      <c r="E37" s="117"/>
      <c r="F37" s="51">
        <v>0</v>
      </c>
      <c r="G37" s="75">
        <f t="shared" si="4"/>
        <v>0</v>
      </c>
      <c r="H37" s="75">
        <v>0</v>
      </c>
      <c r="I37" s="75"/>
      <c r="J37" s="61">
        <v>0</v>
      </c>
      <c r="K37" s="117"/>
      <c r="L37" s="135"/>
      <c r="M37" s="128"/>
      <c r="N37" s="10"/>
      <c r="O37" s="23"/>
      <c r="P37" s="23"/>
      <c r="Q37" s="23"/>
    </row>
    <row r="38" spans="1:17" s="39" customFormat="1" x14ac:dyDescent="0.25">
      <c r="A38" s="124"/>
      <c r="B38" s="122"/>
      <c r="C38" s="122"/>
      <c r="D38" s="52">
        <v>2024</v>
      </c>
      <c r="E38" s="117"/>
      <c r="F38" s="51">
        <v>0</v>
      </c>
      <c r="G38" s="75">
        <f>SUM(H38:J38)</f>
        <v>0</v>
      </c>
      <c r="H38" s="75">
        <v>0</v>
      </c>
      <c r="I38" s="75"/>
      <c r="J38" s="61">
        <v>0</v>
      </c>
      <c r="K38" s="117"/>
      <c r="L38" s="135"/>
      <c r="M38" s="128"/>
      <c r="O38" s="23"/>
      <c r="P38" s="23"/>
      <c r="Q38" s="23"/>
    </row>
    <row r="39" spans="1:17" s="39" customFormat="1" ht="15" customHeight="1" x14ac:dyDescent="0.25">
      <c r="A39" s="124" t="s">
        <v>78</v>
      </c>
      <c r="B39" s="122" t="s">
        <v>79</v>
      </c>
      <c r="C39" s="122"/>
      <c r="D39" s="52">
        <v>2021</v>
      </c>
      <c r="E39" s="117" t="s">
        <v>57</v>
      </c>
      <c r="F39" s="51">
        <v>1</v>
      </c>
      <c r="G39" s="61">
        <f t="shared" ref="G39:G41" si="5">SUM(H39:J39)</f>
        <v>0</v>
      </c>
      <c r="H39" s="61">
        <v>0</v>
      </c>
      <c r="I39" s="61"/>
      <c r="J39" s="61"/>
      <c r="K39" s="117"/>
      <c r="L39" s="135"/>
      <c r="M39" s="128"/>
      <c r="N39" s="10"/>
      <c r="O39" s="23"/>
      <c r="P39" s="23"/>
      <c r="Q39" s="23"/>
    </row>
    <row r="40" spans="1:17" s="39" customFormat="1" x14ac:dyDescent="0.25">
      <c r="A40" s="124"/>
      <c r="B40" s="122"/>
      <c r="C40" s="122"/>
      <c r="D40" s="52">
        <v>2022</v>
      </c>
      <c r="E40" s="117"/>
      <c r="F40" s="51">
        <v>1</v>
      </c>
      <c r="G40" s="61">
        <f t="shared" si="5"/>
        <v>52.48</v>
      </c>
      <c r="H40" s="75">
        <v>0</v>
      </c>
      <c r="I40" s="75"/>
      <c r="J40" s="61">
        <v>52.48</v>
      </c>
      <c r="K40" s="117"/>
      <c r="L40" s="135"/>
      <c r="M40" s="128"/>
      <c r="N40" s="10"/>
      <c r="O40" s="23" t="s">
        <v>86</v>
      </c>
      <c r="P40" s="23"/>
      <c r="Q40" s="23"/>
    </row>
    <row r="41" spans="1:17" s="39" customFormat="1" x14ac:dyDescent="0.25">
      <c r="A41" s="124"/>
      <c r="B41" s="122"/>
      <c r="C41" s="122"/>
      <c r="D41" s="52">
        <v>2023</v>
      </c>
      <c r="E41" s="117"/>
      <c r="F41" s="51">
        <v>0</v>
      </c>
      <c r="G41" s="75">
        <f t="shared" si="5"/>
        <v>0</v>
      </c>
      <c r="H41" s="75">
        <v>0</v>
      </c>
      <c r="I41" s="75"/>
      <c r="J41" s="61">
        <v>0</v>
      </c>
      <c r="K41" s="117"/>
      <c r="L41" s="135"/>
      <c r="M41" s="128"/>
      <c r="N41" s="10"/>
      <c r="O41" s="27"/>
      <c r="P41" s="24">
        <f>J20+J24+J28+J32+J40+J44+J53+G61</f>
        <v>29763.54</v>
      </c>
      <c r="Q41" s="23"/>
    </row>
    <row r="42" spans="1:17" s="39" customFormat="1" x14ac:dyDescent="0.25">
      <c r="A42" s="124"/>
      <c r="B42" s="122"/>
      <c r="C42" s="122"/>
      <c r="D42" s="52">
        <v>2024</v>
      </c>
      <c r="E42" s="117"/>
      <c r="F42" s="51">
        <v>0</v>
      </c>
      <c r="G42" s="75">
        <f>SUM(H42:J42)</f>
        <v>0</v>
      </c>
      <c r="H42" s="75">
        <v>0</v>
      </c>
      <c r="I42" s="75"/>
      <c r="J42" s="61">
        <v>0</v>
      </c>
      <c r="K42" s="117"/>
      <c r="L42" s="135"/>
      <c r="M42" s="128"/>
      <c r="O42" s="27"/>
      <c r="P42" s="23"/>
      <c r="Q42" s="23"/>
    </row>
    <row r="43" spans="1:17" s="39" customFormat="1" ht="15" customHeight="1" x14ac:dyDescent="0.25">
      <c r="A43" s="124" t="s">
        <v>84</v>
      </c>
      <c r="B43" s="122" t="s">
        <v>83</v>
      </c>
      <c r="C43" s="122"/>
      <c r="D43" s="52">
        <v>2021</v>
      </c>
      <c r="E43" s="117" t="s">
        <v>57</v>
      </c>
      <c r="F43" s="51">
        <v>1</v>
      </c>
      <c r="G43" s="61">
        <f t="shared" si="1"/>
        <v>0</v>
      </c>
      <c r="H43" s="61">
        <v>0</v>
      </c>
      <c r="I43" s="61"/>
      <c r="J43" s="61"/>
      <c r="K43" s="117"/>
      <c r="L43" s="135"/>
      <c r="M43" s="128"/>
      <c r="N43" s="10"/>
      <c r="O43" s="27"/>
      <c r="P43" s="23"/>
      <c r="Q43" s="23"/>
    </row>
    <row r="44" spans="1:17" s="39" customFormat="1" x14ac:dyDescent="0.25">
      <c r="A44" s="124"/>
      <c r="B44" s="122"/>
      <c r="C44" s="122"/>
      <c r="D44" s="52">
        <v>2022</v>
      </c>
      <c r="E44" s="117"/>
      <c r="F44" s="51">
        <v>1</v>
      </c>
      <c r="G44" s="61">
        <f t="shared" si="1"/>
        <v>38.04</v>
      </c>
      <c r="H44" s="75">
        <v>0</v>
      </c>
      <c r="I44" s="75"/>
      <c r="J44" s="61">
        <v>38.04</v>
      </c>
      <c r="K44" s="117"/>
      <c r="L44" s="135"/>
      <c r="M44" s="128"/>
      <c r="N44" s="10"/>
      <c r="O44" s="23" t="s">
        <v>85</v>
      </c>
      <c r="P44" s="23"/>
      <c r="Q44" s="23"/>
    </row>
    <row r="45" spans="1:17" s="39" customFormat="1" x14ac:dyDescent="0.25">
      <c r="A45" s="124"/>
      <c r="B45" s="122"/>
      <c r="C45" s="122"/>
      <c r="D45" s="52">
        <v>2023</v>
      </c>
      <c r="E45" s="117"/>
      <c r="F45" s="51">
        <v>0</v>
      </c>
      <c r="G45" s="75">
        <f t="shared" si="1"/>
        <v>0</v>
      </c>
      <c r="H45" s="75">
        <v>0</v>
      </c>
      <c r="I45" s="75"/>
      <c r="J45" s="61">
        <v>0</v>
      </c>
      <c r="K45" s="117"/>
      <c r="L45" s="135"/>
      <c r="M45" s="128"/>
      <c r="N45" s="10"/>
      <c r="O45" s="23"/>
      <c r="P45" s="23"/>
      <c r="Q45" s="23"/>
    </row>
    <row r="46" spans="1:17" s="39" customFormat="1" x14ac:dyDescent="0.25">
      <c r="A46" s="124"/>
      <c r="B46" s="122"/>
      <c r="C46" s="122"/>
      <c r="D46" s="52">
        <v>2024</v>
      </c>
      <c r="E46" s="117"/>
      <c r="F46" s="51">
        <v>0</v>
      </c>
      <c r="G46" s="75">
        <f>SUM(H46:J46)</f>
        <v>0</v>
      </c>
      <c r="H46" s="75">
        <v>0</v>
      </c>
      <c r="I46" s="75"/>
      <c r="J46" s="61">
        <v>0</v>
      </c>
      <c r="K46" s="51"/>
      <c r="L46" s="17"/>
      <c r="M46" s="12"/>
      <c r="O46" s="23"/>
      <c r="P46" s="23"/>
      <c r="Q46" s="23"/>
    </row>
    <row r="47" spans="1:17" s="39" customFormat="1" ht="15.75" customHeight="1" x14ac:dyDescent="0.25">
      <c r="A47" s="133" t="s">
        <v>115</v>
      </c>
      <c r="B47" s="133"/>
      <c r="C47" s="133"/>
      <c r="D47" s="52">
        <v>2021</v>
      </c>
      <c r="E47" s="51"/>
      <c r="F47" s="53"/>
      <c r="G47" s="61">
        <f>G15+G19+G23+G27+G31+G35+G39+G43</f>
        <v>3541.5995900000003</v>
      </c>
      <c r="H47" s="61">
        <f t="shared" ref="H47" si="6">H15+H19+H23+H27+H31+H35+H39+H43</f>
        <v>0</v>
      </c>
      <c r="I47" s="118">
        <f>J15+J19+J23+J27+J31+J35+J39+J43</f>
        <v>3541.5995900000003</v>
      </c>
      <c r="J47" s="118"/>
      <c r="K47" s="68">
        <v>112</v>
      </c>
      <c r="L47" s="84" t="s">
        <v>41</v>
      </c>
      <c r="M47" s="19">
        <v>228</v>
      </c>
      <c r="N47" s="11"/>
      <c r="O47" s="23"/>
      <c r="P47" s="23"/>
      <c r="Q47" s="23"/>
    </row>
    <row r="48" spans="1:17" s="39" customFormat="1" ht="15.75" customHeight="1" x14ac:dyDescent="0.25">
      <c r="A48" s="133"/>
      <c r="B48" s="133"/>
      <c r="C48" s="133"/>
      <c r="D48" s="52">
        <v>2022</v>
      </c>
      <c r="E48" s="51"/>
      <c r="F48" s="53"/>
      <c r="G48" s="61">
        <f>G16+G20+G24+G28+G32+G36+G40+G44</f>
        <v>10847.799999999997</v>
      </c>
      <c r="H48" s="61">
        <f>H15+H19+H23+H27+H31+H35+H39+H43</f>
        <v>0</v>
      </c>
      <c r="I48" s="118">
        <f>J16+J20+J24+J28+J32+J36+J40+J44</f>
        <v>10847.799999999997</v>
      </c>
      <c r="J48" s="118"/>
      <c r="K48" s="68">
        <v>112</v>
      </c>
      <c r="L48" s="84" t="s">
        <v>41</v>
      </c>
      <c r="M48" s="19">
        <v>228</v>
      </c>
      <c r="N48" s="11"/>
      <c r="O48" s="23"/>
      <c r="P48" s="23"/>
      <c r="Q48" s="23"/>
    </row>
    <row r="49" spans="1:17" s="39" customFormat="1" ht="15.75" customHeight="1" x14ac:dyDescent="0.25">
      <c r="A49" s="133"/>
      <c r="B49" s="133"/>
      <c r="C49" s="133"/>
      <c r="D49" s="52">
        <v>2023</v>
      </c>
      <c r="E49" s="51"/>
      <c r="F49" s="53"/>
      <c r="G49" s="61">
        <f>G17+G21+G25+G29+G33+G37+G41+G45</f>
        <v>0</v>
      </c>
      <c r="H49" s="61">
        <f>H15+H19+H23+H27+H31+H35+H39+H43</f>
        <v>0</v>
      </c>
      <c r="I49" s="118">
        <f>J18+J22+J26+J31+J35+J39+J43+J46</f>
        <v>0</v>
      </c>
      <c r="J49" s="118"/>
      <c r="K49" s="68">
        <v>112</v>
      </c>
      <c r="L49" s="84" t="s">
        <v>41</v>
      </c>
      <c r="M49" s="19">
        <v>228</v>
      </c>
      <c r="N49" s="11"/>
      <c r="O49" s="23"/>
      <c r="P49" s="23"/>
      <c r="Q49" s="23"/>
    </row>
    <row r="50" spans="1:17" s="39" customFormat="1" ht="15.75" customHeight="1" x14ac:dyDescent="0.25">
      <c r="A50" s="133"/>
      <c r="B50" s="133"/>
      <c r="C50" s="133"/>
      <c r="D50" s="52">
        <v>2024</v>
      </c>
      <c r="E50" s="51"/>
      <c r="F50" s="53"/>
      <c r="G50" s="61">
        <f>G18+G22+G26+G30+G34+G38+G42+G46</f>
        <v>0</v>
      </c>
      <c r="H50" s="61">
        <f>H16+H20+H24+H28+H32+H36+H40+H44</f>
        <v>0</v>
      </c>
      <c r="I50" s="118">
        <f>J17+J21+J25+J29+J33+J37+J41+J45</f>
        <v>0</v>
      </c>
      <c r="J50" s="118"/>
      <c r="K50" s="68">
        <v>112</v>
      </c>
      <c r="L50" s="84" t="s">
        <v>41</v>
      </c>
      <c r="M50" s="19">
        <v>228</v>
      </c>
      <c r="N50" s="11"/>
      <c r="O50" s="23"/>
      <c r="P50" s="23"/>
      <c r="Q50" s="23"/>
    </row>
    <row r="51" spans="1:17" s="39" customFormat="1" ht="15" customHeight="1" x14ac:dyDescent="0.25">
      <c r="A51" s="126" t="s">
        <v>45</v>
      </c>
      <c r="B51" s="126"/>
      <c r="C51" s="126"/>
      <c r="D51" s="126"/>
      <c r="E51" s="126"/>
      <c r="F51" s="126"/>
      <c r="G51" s="126"/>
      <c r="H51" s="126"/>
      <c r="I51" s="126"/>
      <c r="J51" s="126"/>
      <c r="K51" s="92"/>
      <c r="L51" s="15"/>
      <c r="M51" s="16"/>
      <c r="N51" s="10"/>
      <c r="O51" s="23"/>
      <c r="P51" s="23"/>
      <c r="Q51" s="23"/>
    </row>
    <row r="52" spans="1:17" s="39" customFormat="1" x14ac:dyDescent="0.25">
      <c r="A52" s="117" t="s">
        <v>22</v>
      </c>
      <c r="B52" s="122" t="s">
        <v>19</v>
      </c>
      <c r="C52" s="122"/>
      <c r="D52" s="52">
        <v>2021</v>
      </c>
      <c r="E52" s="117" t="s">
        <v>20</v>
      </c>
      <c r="F52" s="54">
        <v>0</v>
      </c>
      <c r="G52" s="61">
        <f t="shared" si="0"/>
        <v>0</v>
      </c>
      <c r="H52" s="61">
        <v>0</v>
      </c>
      <c r="I52" s="75"/>
      <c r="J52" s="75">
        <v>0</v>
      </c>
      <c r="K52" s="117">
        <v>112</v>
      </c>
      <c r="L52" s="134" t="s">
        <v>41</v>
      </c>
      <c r="M52" s="127">
        <v>400</v>
      </c>
      <c r="N52" s="10" t="s">
        <v>31</v>
      </c>
      <c r="O52" s="23"/>
      <c r="P52" s="23"/>
      <c r="Q52" s="23"/>
    </row>
    <row r="53" spans="1:17" s="39" customFormat="1" x14ac:dyDescent="0.25">
      <c r="A53" s="117"/>
      <c r="B53" s="122"/>
      <c r="C53" s="122"/>
      <c r="D53" s="52">
        <v>2022</v>
      </c>
      <c r="E53" s="117"/>
      <c r="F53" s="54">
        <v>0</v>
      </c>
      <c r="G53" s="61">
        <f t="shared" si="0"/>
        <v>0</v>
      </c>
      <c r="H53" s="61">
        <v>0</v>
      </c>
      <c r="I53" s="75"/>
      <c r="J53" s="61">
        <v>0</v>
      </c>
      <c r="K53" s="117"/>
      <c r="L53" s="135"/>
      <c r="M53" s="128"/>
      <c r="N53" s="10"/>
      <c r="O53" s="23"/>
      <c r="P53" s="23"/>
      <c r="Q53" s="23"/>
    </row>
    <row r="54" spans="1:17" s="39" customFormat="1" x14ac:dyDescent="0.25">
      <c r="A54" s="117"/>
      <c r="B54" s="122"/>
      <c r="C54" s="122"/>
      <c r="D54" s="52">
        <v>2023</v>
      </c>
      <c r="E54" s="117"/>
      <c r="F54" s="54">
        <v>0</v>
      </c>
      <c r="G54" s="61">
        <f t="shared" si="0"/>
        <v>0</v>
      </c>
      <c r="H54" s="61">
        <v>0</v>
      </c>
      <c r="I54" s="75"/>
      <c r="J54" s="61">
        <v>0</v>
      </c>
      <c r="K54" s="117"/>
      <c r="L54" s="135"/>
      <c r="M54" s="128"/>
      <c r="N54" s="10"/>
      <c r="O54" s="23"/>
      <c r="P54" s="23"/>
      <c r="Q54" s="23"/>
    </row>
    <row r="55" spans="1:17" s="39" customFormat="1" x14ac:dyDescent="0.25">
      <c r="A55" s="117"/>
      <c r="B55" s="122"/>
      <c r="C55" s="122"/>
      <c r="D55" s="52">
        <v>2024</v>
      </c>
      <c r="E55" s="117"/>
      <c r="F55" s="51">
        <v>0</v>
      </c>
      <c r="G55" s="61">
        <f t="shared" si="0"/>
        <v>0</v>
      </c>
      <c r="H55" s="61">
        <v>0</v>
      </c>
      <c r="I55" s="75"/>
      <c r="J55" s="61">
        <v>0</v>
      </c>
      <c r="K55" s="51"/>
      <c r="L55" s="135"/>
      <c r="M55" s="128"/>
      <c r="O55" s="23"/>
      <c r="P55" s="23"/>
      <c r="Q55" s="23"/>
    </row>
    <row r="56" spans="1:17" s="39" customFormat="1" ht="15" customHeight="1" x14ac:dyDescent="0.25">
      <c r="A56" s="121" t="s">
        <v>23</v>
      </c>
      <c r="B56" s="122" t="s">
        <v>121</v>
      </c>
      <c r="C56" s="122"/>
      <c r="D56" s="52">
        <v>2021</v>
      </c>
      <c r="E56" s="117" t="s">
        <v>20</v>
      </c>
      <c r="F56" s="54">
        <v>0</v>
      </c>
      <c r="G56" s="61">
        <f t="shared" si="0"/>
        <v>0</v>
      </c>
      <c r="H56" s="61">
        <v>0</v>
      </c>
      <c r="I56" s="75"/>
      <c r="J56" s="61">
        <v>0</v>
      </c>
      <c r="K56" s="117">
        <v>112</v>
      </c>
      <c r="L56" s="135"/>
      <c r="M56" s="128"/>
      <c r="N56" s="10"/>
      <c r="O56" s="23"/>
      <c r="P56" s="23"/>
      <c r="Q56" s="23"/>
    </row>
    <row r="57" spans="1:17" s="39" customFormat="1" x14ac:dyDescent="0.25">
      <c r="A57" s="121"/>
      <c r="B57" s="122"/>
      <c r="C57" s="122"/>
      <c r="D57" s="52">
        <v>2022</v>
      </c>
      <c r="E57" s="117"/>
      <c r="F57" s="54">
        <v>0</v>
      </c>
      <c r="G57" s="61">
        <f t="shared" si="0"/>
        <v>0</v>
      </c>
      <c r="H57" s="61">
        <v>0</v>
      </c>
      <c r="I57" s="75"/>
      <c r="J57" s="61">
        <v>0</v>
      </c>
      <c r="K57" s="117"/>
      <c r="L57" s="135"/>
      <c r="M57" s="128"/>
      <c r="N57" s="10"/>
      <c r="O57" s="23"/>
      <c r="P57" s="23"/>
      <c r="Q57" s="23"/>
    </row>
    <row r="58" spans="1:17" s="39" customFormat="1" ht="15.75" customHeight="1" x14ac:dyDescent="0.25">
      <c r="A58" s="121"/>
      <c r="B58" s="122"/>
      <c r="C58" s="122"/>
      <c r="D58" s="52">
        <v>2023</v>
      </c>
      <c r="E58" s="117"/>
      <c r="F58" s="54">
        <v>0</v>
      </c>
      <c r="G58" s="61">
        <f t="shared" si="0"/>
        <v>0</v>
      </c>
      <c r="H58" s="61">
        <v>0</v>
      </c>
      <c r="I58" s="75"/>
      <c r="J58" s="61">
        <v>0</v>
      </c>
      <c r="K58" s="117"/>
      <c r="L58" s="135"/>
      <c r="M58" s="128"/>
      <c r="N58" s="10"/>
      <c r="O58" s="23"/>
      <c r="P58" s="23"/>
      <c r="Q58" s="23"/>
    </row>
    <row r="59" spans="1:17" s="39" customFormat="1" x14ac:dyDescent="0.25">
      <c r="A59" s="121"/>
      <c r="B59" s="122"/>
      <c r="C59" s="122"/>
      <c r="D59" s="52">
        <v>2024</v>
      </c>
      <c r="E59" s="117"/>
      <c r="F59" s="51">
        <v>1</v>
      </c>
      <c r="G59" s="61">
        <f t="shared" si="0"/>
        <v>17195.8</v>
      </c>
      <c r="H59" s="61">
        <v>17023.8</v>
      </c>
      <c r="I59" s="75"/>
      <c r="J59" s="61">
        <v>172</v>
      </c>
      <c r="K59" s="51"/>
      <c r="L59" s="135"/>
      <c r="M59" s="128"/>
      <c r="O59" s="23"/>
      <c r="P59" s="23"/>
      <c r="Q59" s="23"/>
    </row>
    <row r="60" spans="1:17" s="39" customFormat="1" ht="15.75" customHeight="1" x14ac:dyDescent="0.25">
      <c r="A60" s="121" t="s">
        <v>24</v>
      </c>
      <c r="B60" s="122" t="s">
        <v>124</v>
      </c>
      <c r="C60" s="122"/>
      <c r="D60" s="52">
        <v>2021</v>
      </c>
      <c r="E60" s="117" t="s">
        <v>20</v>
      </c>
      <c r="F60" s="54">
        <v>0</v>
      </c>
      <c r="G60" s="61">
        <f t="shared" ref="G60:G67" si="7">SUM(H60:J60)</f>
        <v>0</v>
      </c>
      <c r="H60" s="61">
        <v>0</v>
      </c>
      <c r="I60" s="75"/>
      <c r="J60" s="61">
        <v>0</v>
      </c>
      <c r="K60" s="117">
        <v>112</v>
      </c>
      <c r="L60" s="135"/>
      <c r="M60" s="128"/>
      <c r="N60" s="10">
        <v>10.8</v>
      </c>
      <c r="O60" s="23"/>
      <c r="P60" s="23"/>
      <c r="Q60" s="23"/>
    </row>
    <row r="61" spans="1:17" s="39" customFormat="1" ht="15.75" customHeight="1" x14ac:dyDescent="0.25">
      <c r="A61" s="121"/>
      <c r="B61" s="122"/>
      <c r="C61" s="122"/>
      <c r="D61" s="52">
        <v>2022</v>
      </c>
      <c r="E61" s="117"/>
      <c r="F61" s="51">
        <v>1</v>
      </c>
      <c r="G61" s="61">
        <f t="shared" si="7"/>
        <v>19072.7</v>
      </c>
      <c r="H61" s="61">
        <v>15724.6</v>
      </c>
      <c r="I61" s="75"/>
      <c r="J61" s="61">
        <f>3189.3+158.8</f>
        <v>3348.1000000000004</v>
      </c>
      <c r="K61" s="117"/>
      <c r="L61" s="135"/>
      <c r="M61" s="128"/>
      <c r="N61" s="28"/>
      <c r="O61" s="23">
        <v>3293.248</v>
      </c>
      <c r="P61" s="23"/>
      <c r="Q61" s="23"/>
    </row>
    <row r="62" spans="1:17" s="39" customFormat="1" ht="15.75" customHeight="1" x14ac:dyDescent="0.25">
      <c r="A62" s="121"/>
      <c r="B62" s="122"/>
      <c r="C62" s="122"/>
      <c r="D62" s="52">
        <v>2023</v>
      </c>
      <c r="E62" s="117"/>
      <c r="F62" s="54">
        <v>0</v>
      </c>
      <c r="G62" s="61">
        <f t="shared" si="7"/>
        <v>0</v>
      </c>
      <c r="H62" s="61">
        <v>0</v>
      </c>
      <c r="I62" s="75"/>
      <c r="J62" s="61">
        <v>0</v>
      </c>
      <c r="K62" s="117"/>
      <c r="L62" s="135"/>
      <c r="M62" s="128"/>
      <c r="N62" s="10"/>
      <c r="O62" s="23"/>
      <c r="P62" s="23"/>
      <c r="Q62" s="23"/>
    </row>
    <row r="63" spans="1:17" s="39" customFormat="1" x14ac:dyDescent="0.25">
      <c r="A63" s="121"/>
      <c r="B63" s="122"/>
      <c r="C63" s="122"/>
      <c r="D63" s="52">
        <v>2024</v>
      </c>
      <c r="E63" s="117"/>
      <c r="F63" s="51">
        <v>0</v>
      </c>
      <c r="G63" s="61">
        <f t="shared" si="7"/>
        <v>0</v>
      </c>
      <c r="H63" s="61">
        <v>0</v>
      </c>
      <c r="I63" s="75"/>
      <c r="J63" s="61">
        <v>0</v>
      </c>
      <c r="K63" s="51"/>
      <c r="L63" s="135"/>
      <c r="M63" s="128"/>
      <c r="O63" s="9">
        <f>H61+158.8+O61</f>
        <v>19176.648000000001</v>
      </c>
      <c r="P63" s="23"/>
      <c r="Q63" s="23"/>
    </row>
    <row r="64" spans="1:17" s="39" customFormat="1" ht="15" customHeight="1" x14ac:dyDescent="0.25">
      <c r="A64" s="124" t="s">
        <v>32</v>
      </c>
      <c r="B64" s="122" t="s">
        <v>125</v>
      </c>
      <c r="C64" s="122"/>
      <c r="D64" s="52">
        <v>2021</v>
      </c>
      <c r="E64" s="117" t="s">
        <v>20</v>
      </c>
      <c r="F64" s="54">
        <v>0</v>
      </c>
      <c r="G64" s="61">
        <f t="shared" si="7"/>
        <v>0</v>
      </c>
      <c r="H64" s="61">
        <v>0</v>
      </c>
      <c r="I64" s="75"/>
      <c r="J64" s="61">
        <v>0</v>
      </c>
      <c r="K64" s="51"/>
      <c r="L64" s="135"/>
      <c r="M64" s="128"/>
      <c r="N64" s="10"/>
      <c r="O64" s="23"/>
      <c r="P64" s="23"/>
      <c r="Q64" s="23"/>
    </row>
    <row r="65" spans="1:17" s="39" customFormat="1" ht="15" customHeight="1" x14ac:dyDescent="0.25">
      <c r="A65" s="124"/>
      <c r="B65" s="122"/>
      <c r="C65" s="122"/>
      <c r="D65" s="52">
        <v>2022</v>
      </c>
      <c r="E65" s="117"/>
      <c r="F65" s="54">
        <v>0</v>
      </c>
      <c r="G65" s="61"/>
      <c r="H65" s="61">
        <v>0</v>
      </c>
      <c r="I65" s="75"/>
      <c r="J65" s="61">
        <v>0</v>
      </c>
      <c r="K65" s="51"/>
      <c r="L65" s="135"/>
      <c r="M65" s="128"/>
      <c r="N65" s="10"/>
      <c r="O65" s="23"/>
      <c r="P65" s="23"/>
      <c r="Q65" s="23"/>
    </row>
    <row r="66" spans="1:17" s="39" customFormat="1" ht="15" customHeight="1" x14ac:dyDescent="0.25">
      <c r="A66" s="124"/>
      <c r="B66" s="122"/>
      <c r="C66" s="122"/>
      <c r="D66" s="52">
        <v>2023</v>
      </c>
      <c r="E66" s="117"/>
      <c r="F66" s="51">
        <v>1</v>
      </c>
      <c r="G66" s="61">
        <f t="shared" si="7"/>
        <v>17195.8</v>
      </c>
      <c r="H66" s="61">
        <v>17023.8</v>
      </c>
      <c r="I66" s="75"/>
      <c r="J66" s="61">
        <v>172</v>
      </c>
      <c r="K66" s="51"/>
      <c r="L66" s="135"/>
      <c r="M66" s="129"/>
      <c r="N66" s="10"/>
      <c r="O66" s="23"/>
      <c r="P66" s="23"/>
      <c r="Q66" s="23"/>
    </row>
    <row r="67" spans="1:17" s="39" customFormat="1" x14ac:dyDescent="0.25">
      <c r="A67" s="124"/>
      <c r="B67" s="122"/>
      <c r="C67" s="122"/>
      <c r="D67" s="52">
        <v>2024</v>
      </c>
      <c r="E67" s="117"/>
      <c r="F67" s="51">
        <v>0</v>
      </c>
      <c r="G67" s="61">
        <f t="shared" si="7"/>
        <v>0</v>
      </c>
      <c r="H67" s="61">
        <v>0</v>
      </c>
      <c r="I67" s="74"/>
      <c r="J67" s="74">
        <v>0</v>
      </c>
      <c r="K67" s="51"/>
      <c r="L67" s="17"/>
      <c r="M67" s="20"/>
      <c r="O67" s="23"/>
      <c r="P67" s="23"/>
      <c r="Q67" s="23"/>
    </row>
    <row r="68" spans="1:17" s="39" customFormat="1" ht="15.75" customHeight="1" x14ac:dyDescent="0.25">
      <c r="A68" s="133" t="s">
        <v>114</v>
      </c>
      <c r="B68" s="133"/>
      <c r="C68" s="133"/>
      <c r="D68" s="52">
        <v>2021</v>
      </c>
      <c r="E68" s="51"/>
      <c r="F68" s="53"/>
      <c r="G68" s="61">
        <f>H68+I68</f>
        <v>0</v>
      </c>
      <c r="H68" s="61">
        <f>H52+H56+H60+H64</f>
        <v>0</v>
      </c>
      <c r="I68" s="118">
        <f>J52+J56+J60+J64</f>
        <v>0</v>
      </c>
      <c r="J68" s="118"/>
      <c r="K68" s="68">
        <v>112</v>
      </c>
      <c r="L68" s="84" t="s">
        <v>41</v>
      </c>
      <c r="M68" s="19">
        <v>228</v>
      </c>
      <c r="N68" s="11"/>
      <c r="O68" s="23"/>
      <c r="P68" s="23"/>
      <c r="Q68" s="23"/>
    </row>
    <row r="69" spans="1:17" s="39" customFormat="1" ht="15.75" customHeight="1" x14ac:dyDescent="0.25">
      <c r="A69" s="133"/>
      <c r="B69" s="133"/>
      <c r="C69" s="133"/>
      <c r="D69" s="52">
        <v>2022</v>
      </c>
      <c r="E69" s="51"/>
      <c r="F69" s="53"/>
      <c r="G69" s="61">
        <f t="shared" ref="G69:G71" si="8">H69+I69</f>
        <v>19072.7</v>
      </c>
      <c r="H69" s="61">
        <f>H53+H57+H61+H65</f>
        <v>15724.6</v>
      </c>
      <c r="I69" s="118">
        <f>J53+J57+J61+J65</f>
        <v>3348.1000000000004</v>
      </c>
      <c r="J69" s="118"/>
      <c r="K69" s="68">
        <v>112</v>
      </c>
      <c r="L69" s="84" t="s">
        <v>41</v>
      </c>
      <c r="M69" s="19">
        <v>228</v>
      </c>
      <c r="N69" s="11"/>
      <c r="O69" s="23"/>
      <c r="P69" s="23"/>
      <c r="Q69" s="23"/>
    </row>
    <row r="70" spans="1:17" s="39" customFormat="1" ht="15.75" customHeight="1" x14ac:dyDescent="0.25">
      <c r="A70" s="133"/>
      <c r="B70" s="133"/>
      <c r="C70" s="133"/>
      <c r="D70" s="52">
        <v>2023</v>
      </c>
      <c r="E70" s="51"/>
      <c r="F70" s="53"/>
      <c r="G70" s="61">
        <f t="shared" si="8"/>
        <v>17195.8</v>
      </c>
      <c r="H70" s="61">
        <f>H54+H58+H62+H66</f>
        <v>17023.8</v>
      </c>
      <c r="I70" s="118">
        <f>J54+J58+J62+J66</f>
        <v>172</v>
      </c>
      <c r="J70" s="118"/>
      <c r="K70" s="68">
        <v>112</v>
      </c>
      <c r="L70" s="84" t="s">
        <v>41</v>
      </c>
      <c r="M70" s="19">
        <v>228</v>
      </c>
      <c r="N70" s="11"/>
      <c r="O70" s="23"/>
      <c r="P70" s="23"/>
      <c r="Q70" s="23"/>
    </row>
    <row r="71" spans="1:17" s="39" customFormat="1" ht="15.75" customHeight="1" x14ac:dyDescent="0.25">
      <c r="A71" s="133"/>
      <c r="B71" s="133"/>
      <c r="C71" s="133"/>
      <c r="D71" s="52">
        <v>2024</v>
      </c>
      <c r="E71" s="51"/>
      <c r="F71" s="53"/>
      <c r="G71" s="61">
        <f t="shared" si="8"/>
        <v>17195.8</v>
      </c>
      <c r="H71" s="61">
        <f>H55+H59+H63+H67</f>
        <v>17023.8</v>
      </c>
      <c r="I71" s="118">
        <f>J55+J59+J63+J67</f>
        <v>172</v>
      </c>
      <c r="J71" s="118"/>
      <c r="K71" s="68">
        <v>112</v>
      </c>
      <c r="L71" s="84" t="s">
        <v>41</v>
      </c>
      <c r="M71" s="19">
        <v>228</v>
      </c>
      <c r="N71" s="11"/>
      <c r="O71" s="23"/>
      <c r="P71" s="23"/>
      <c r="Q71" s="23"/>
    </row>
    <row r="72" spans="1:17" s="39" customFormat="1" ht="15" customHeight="1" x14ac:dyDescent="0.25">
      <c r="A72" s="126" t="s">
        <v>28</v>
      </c>
      <c r="B72" s="126"/>
      <c r="C72" s="126"/>
      <c r="D72" s="126"/>
      <c r="E72" s="126"/>
      <c r="F72" s="126"/>
      <c r="G72" s="126"/>
      <c r="H72" s="126"/>
      <c r="I72" s="126"/>
      <c r="J72" s="126"/>
      <c r="K72" s="92"/>
      <c r="L72" s="15"/>
      <c r="M72" s="16"/>
      <c r="N72" s="10"/>
      <c r="O72" s="23"/>
      <c r="P72" s="23"/>
      <c r="Q72" s="23"/>
    </row>
    <row r="73" spans="1:17" s="39" customFormat="1" ht="17.25" customHeight="1" x14ac:dyDescent="0.25">
      <c r="A73" s="121" t="s">
        <v>30</v>
      </c>
      <c r="B73" s="122" t="s">
        <v>19</v>
      </c>
      <c r="C73" s="122"/>
      <c r="D73" s="52">
        <v>2021</v>
      </c>
      <c r="E73" s="117" t="s">
        <v>20</v>
      </c>
      <c r="F73" s="51">
        <v>0</v>
      </c>
      <c r="G73" s="75">
        <f t="shared" ref="G73:G87" si="9">SUM(H73:J73)</f>
        <v>0</v>
      </c>
      <c r="H73" s="75">
        <v>0</v>
      </c>
      <c r="I73" s="75"/>
      <c r="J73" s="75">
        <v>0</v>
      </c>
      <c r="K73" s="117">
        <v>112</v>
      </c>
      <c r="L73" s="134" t="s">
        <v>41</v>
      </c>
      <c r="M73" s="127">
        <v>228</v>
      </c>
      <c r="N73" s="10"/>
      <c r="O73" s="23"/>
      <c r="P73" s="23"/>
      <c r="Q73" s="23"/>
    </row>
    <row r="74" spans="1:17" s="39" customFormat="1" x14ac:dyDescent="0.25">
      <c r="A74" s="121"/>
      <c r="B74" s="122"/>
      <c r="C74" s="122"/>
      <c r="D74" s="52">
        <v>2022</v>
      </c>
      <c r="E74" s="117"/>
      <c r="F74" s="55">
        <v>0</v>
      </c>
      <c r="G74" s="75">
        <f>SUM(H74:J74)</f>
        <v>0</v>
      </c>
      <c r="H74" s="75">
        <v>0</v>
      </c>
      <c r="I74" s="75"/>
      <c r="J74" s="75">
        <v>0</v>
      </c>
      <c r="K74" s="117"/>
      <c r="L74" s="135"/>
      <c r="M74" s="128"/>
      <c r="N74" s="10"/>
      <c r="O74" s="23"/>
      <c r="P74" s="23"/>
      <c r="Q74" s="23"/>
    </row>
    <row r="75" spans="1:17" s="39" customFormat="1" x14ac:dyDescent="0.25">
      <c r="A75" s="121"/>
      <c r="B75" s="122"/>
      <c r="C75" s="122"/>
      <c r="D75" s="52">
        <v>2023</v>
      </c>
      <c r="E75" s="117"/>
      <c r="F75" s="51">
        <v>1</v>
      </c>
      <c r="G75" s="75">
        <f t="shared" si="9"/>
        <v>0</v>
      </c>
      <c r="H75" s="75">
        <v>0</v>
      </c>
      <c r="I75" s="75"/>
      <c r="J75" s="75">
        <v>0</v>
      </c>
      <c r="K75" s="117"/>
      <c r="L75" s="135"/>
      <c r="M75" s="128"/>
      <c r="N75" s="10"/>
      <c r="O75" s="23"/>
      <c r="P75" s="23"/>
      <c r="Q75" s="23"/>
    </row>
    <row r="76" spans="1:17" s="39" customFormat="1" x14ac:dyDescent="0.25">
      <c r="A76" s="121"/>
      <c r="B76" s="122"/>
      <c r="C76" s="122"/>
      <c r="D76" s="52">
        <v>2024</v>
      </c>
      <c r="E76" s="117"/>
      <c r="F76" s="51">
        <v>0</v>
      </c>
      <c r="G76" s="75">
        <f>SUM(H76:J76)</f>
        <v>0</v>
      </c>
      <c r="H76" s="75">
        <v>0</v>
      </c>
      <c r="I76" s="75"/>
      <c r="J76" s="75">
        <v>0</v>
      </c>
      <c r="K76" s="51"/>
      <c r="L76" s="135"/>
      <c r="M76" s="128"/>
      <c r="O76" s="23"/>
      <c r="P76" s="23"/>
      <c r="Q76" s="23"/>
    </row>
    <row r="77" spans="1:17" s="39" customFormat="1" ht="15.75" customHeight="1" x14ac:dyDescent="0.25">
      <c r="A77" s="121" t="s">
        <v>36</v>
      </c>
      <c r="B77" s="122" t="s">
        <v>126</v>
      </c>
      <c r="C77" s="122"/>
      <c r="D77" s="52">
        <v>2021</v>
      </c>
      <c r="E77" s="117" t="s">
        <v>20</v>
      </c>
      <c r="F77" s="51">
        <v>0</v>
      </c>
      <c r="G77" s="75">
        <f t="shared" si="9"/>
        <v>0</v>
      </c>
      <c r="H77" s="75">
        <v>0</v>
      </c>
      <c r="I77" s="75"/>
      <c r="J77" s="75">
        <v>0</v>
      </c>
      <c r="K77" s="117">
        <v>112</v>
      </c>
      <c r="L77" s="135"/>
      <c r="M77" s="128"/>
      <c r="N77" s="10">
        <v>10.8</v>
      </c>
      <c r="O77" s="23"/>
      <c r="P77" s="23"/>
      <c r="Q77" s="23"/>
    </row>
    <row r="78" spans="1:17" s="39" customFormat="1" ht="15.75" customHeight="1" x14ac:dyDescent="0.25">
      <c r="A78" s="121"/>
      <c r="B78" s="122"/>
      <c r="C78" s="122"/>
      <c r="D78" s="52">
        <v>2022</v>
      </c>
      <c r="E78" s="117"/>
      <c r="F78" s="54">
        <v>1</v>
      </c>
      <c r="G78" s="75">
        <f t="shared" si="9"/>
        <v>0</v>
      </c>
      <c r="H78" s="75">
        <v>0</v>
      </c>
      <c r="I78" s="75"/>
      <c r="J78" s="75">
        <v>0</v>
      </c>
      <c r="K78" s="117"/>
      <c r="L78" s="135"/>
      <c r="M78" s="128"/>
      <c r="N78" s="10"/>
      <c r="O78" s="23"/>
      <c r="P78" s="23"/>
      <c r="Q78" s="23"/>
    </row>
    <row r="79" spans="1:17" s="39" customFormat="1" ht="15.75" customHeight="1" x14ac:dyDescent="0.25">
      <c r="A79" s="121"/>
      <c r="B79" s="122"/>
      <c r="C79" s="122"/>
      <c r="D79" s="52">
        <v>2023</v>
      </c>
      <c r="E79" s="117"/>
      <c r="F79" s="54">
        <v>0</v>
      </c>
      <c r="G79" s="75">
        <f t="shared" si="9"/>
        <v>0</v>
      </c>
      <c r="H79" s="75">
        <v>0</v>
      </c>
      <c r="I79" s="75"/>
      <c r="J79" s="75">
        <v>0</v>
      </c>
      <c r="K79" s="117"/>
      <c r="L79" s="135"/>
      <c r="M79" s="128"/>
      <c r="N79" s="10"/>
      <c r="O79" s="23"/>
      <c r="P79" s="23"/>
      <c r="Q79" s="23"/>
    </row>
    <row r="80" spans="1:17" s="39" customFormat="1" x14ac:dyDescent="0.25">
      <c r="A80" s="121"/>
      <c r="B80" s="122"/>
      <c r="C80" s="122"/>
      <c r="D80" s="52">
        <v>2024</v>
      </c>
      <c r="E80" s="117"/>
      <c r="F80" s="51">
        <v>0</v>
      </c>
      <c r="G80" s="75">
        <f>SUM(H80:J80)</f>
        <v>0</v>
      </c>
      <c r="H80" s="75">
        <v>0</v>
      </c>
      <c r="I80" s="75"/>
      <c r="J80" s="75">
        <v>0</v>
      </c>
      <c r="K80" s="51"/>
      <c r="L80" s="135"/>
      <c r="M80" s="128"/>
      <c r="O80" s="23"/>
      <c r="P80" s="23"/>
      <c r="Q80" s="23"/>
    </row>
    <row r="81" spans="1:17" s="39" customFormat="1" ht="18.75" customHeight="1" x14ac:dyDescent="0.25">
      <c r="A81" s="121" t="s">
        <v>37</v>
      </c>
      <c r="B81" s="122" t="s">
        <v>125</v>
      </c>
      <c r="C81" s="122"/>
      <c r="D81" s="52">
        <v>2021</v>
      </c>
      <c r="E81" s="117" t="s">
        <v>20</v>
      </c>
      <c r="F81" s="51">
        <v>0</v>
      </c>
      <c r="G81" s="75">
        <f t="shared" si="9"/>
        <v>0</v>
      </c>
      <c r="H81" s="75">
        <v>0</v>
      </c>
      <c r="I81" s="75"/>
      <c r="J81" s="75">
        <v>0</v>
      </c>
      <c r="K81" s="117">
        <v>112</v>
      </c>
      <c r="L81" s="135"/>
      <c r="M81" s="128"/>
      <c r="N81" s="10">
        <v>3.5</v>
      </c>
      <c r="O81" s="23"/>
      <c r="P81" s="23"/>
      <c r="Q81" s="23"/>
    </row>
    <row r="82" spans="1:17" s="39" customFormat="1" x14ac:dyDescent="0.25">
      <c r="A82" s="121"/>
      <c r="B82" s="122"/>
      <c r="C82" s="122"/>
      <c r="D82" s="52">
        <v>2022</v>
      </c>
      <c r="E82" s="117"/>
      <c r="F82" s="54">
        <v>0</v>
      </c>
      <c r="G82" s="75">
        <f t="shared" si="9"/>
        <v>0</v>
      </c>
      <c r="H82" s="75">
        <v>0</v>
      </c>
      <c r="I82" s="75"/>
      <c r="J82" s="75">
        <v>0</v>
      </c>
      <c r="K82" s="117"/>
      <c r="L82" s="135"/>
      <c r="M82" s="128"/>
      <c r="N82" s="10"/>
      <c r="O82" s="23"/>
      <c r="P82" s="23"/>
      <c r="Q82" s="23"/>
    </row>
    <row r="83" spans="1:17" s="39" customFormat="1" x14ac:dyDescent="0.25">
      <c r="A83" s="121"/>
      <c r="B83" s="122"/>
      <c r="C83" s="122"/>
      <c r="D83" s="52">
        <v>2023</v>
      </c>
      <c r="E83" s="117"/>
      <c r="F83" s="54">
        <v>1</v>
      </c>
      <c r="G83" s="75">
        <f t="shared" si="9"/>
        <v>0</v>
      </c>
      <c r="H83" s="75">
        <v>0</v>
      </c>
      <c r="I83" s="75"/>
      <c r="J83" s="75">
        <v>0</v>
      </c>
      <c r="K83" s="117"/>
      <c r="L83" s="135"/>
      <c r="M83" s="128"/>
      <c r="N83" s="10"/>
      <c r="O83" s="25"/>
      <c r="P83" s="23"/>
      <c r="Q83" s="23"/>
    </row>
    <row r="84" spans="1:17" s="39" customFormat="1" x14ac:dyDescent="0.25">
      <c r="A84" s="121"/>
      <c r="B84" s="122"/>
      <c r="C84" s="122"/>
      <c r="D84" s="52">
        <v>2024</v>
      </c>
      <c r="E84" s="117"/>
      <c r="F84" s="51">
        <v>0</v>
      </c>
      <c r="G84" s="75">
        <f>SUM(H84:J84)</f>
        <v>0</v>
      </c>
      <c r="H84" s="75">
        <v>0</v>
      </c>
      <c r="I84" s="75"/>
      <c r="J84" s="75">
        <v>0</v>
      </c>
      <c r="K84" s="51"/>
      <c r="L84" s="135"/>
      <c r="M84" s="128"/>
      <c r="O84" s="23"/>
      <c r="P84" s="23"/>
      <c r="Q84" s="23"/>
    </row>
    <row r="85" spans="1:17" s="39" customFormat="1" ht="18.75" customHeight="1" x14ac:dyDescent="0.25">
      <c r="A85" s="121" t="s">
        <v>38</v>
      </c>
      <c r="B85" s="122" t="s">
        <v>121</v>
      </c>
      <c r="C85" s="122"/>
      <c r="D85" s="52">
        <v>2021</v>
      </c>
      <c r="E85" s="117" t="s">
        <v>20</v>
      </c>
      <c r="F85" s="54">
        <v>0</v>
      </c>
      <c r="G85" s="75">
        <f t="shared" si="9"/>
        <v>0</v>
      </c>
      <c r="H85" s="75">
        <v>0</v>
      </c>
      <c r="I85" s="75"/>
      <c r="J85" s="75">
        <v>0</v>
      </c>
      <c r="K85" s="117">
        <v>112</v>
      </c>
      <c r="L85" s="135"/>
      <c r="M85" s="128"/>
      <c r="N85" s="10">
        <v>12</v>
      </c>
      <c r="O85" s="23"/>
      <c r="P85" s="23"/>
      <c r="Q85" s="23"/>
    </row>
    <row r="86" spans="1:17" s="39" customFormat="1" x14ac:dyDescent="0.25">
      <c r="A86" s="121"/>
      <c r="B86" s="122"/>
      <c r="C86" s="122"/>
      <c r="D86" s="52">
        <v>2022</v>
      </c>
      <c r="E86" s="117"/>
      <c r="F86" s="54">
        <v>0</v>
      </c>
      <c r="G86" s="75">
        <f t="shared" si="9"/>
        <v>0</v>
      </c>
      <c r="H86" s="75">
        <v>0</v>
      </c>
      <c r="I86" s="75"/>
      <c r="J86" s="75">
        <v>0</v>
      </c>
      <c r="K86" s="117"/>
      <c r="L86" s="135"/>
      <c r="M86" s="128"/>
      <c r="N86" s="10"/>
      <c r="O86" s="23"/>
      <c r="P86" s="23"/>
      <c r="Q86" s="23"/>
    </row>
    <row r="87" spans="1:17" s="39" customFormat="1" x14ac:dyDescent="0.25">
      <c r="A87" s="121"/>
      <c r="B87" s="122"/>
      <c r="C87" s="122"/>
      <c r="D87" s="52">
        <v>2023</v>
      </c>
      <c r="E87" s="117"/>
      <c r="F87" s="54">
        <v>0</v>
      </c>
      <c r="G87" s="75">
        <f t="shared" si="9"/>
        <v>0</v>
      </c>
      <c r="H87" s="75">
        <v>0</v>
      </c>
      <c r="I87" s="75"/>
      <c r="J87" s="75">
        <v>0</v>
      </c>
      <c r="K87" s="117"/>
      <c r="L87" s="135"/>
      <c r="M87" s="128"/>
      <c r="N87" s="10"/>
      <c r="O87" s="25"/>
      <c r="P87" s="23"/>
      <c r="Q87" s="23"/>
    </row>
    <row r="88" spans="1:17" s="39" customFormat="1" x14ac:dyDescent="0.25">
      <c r="A88" s="121"/>
      <c r="B88" s="122"/>
      <c r="C88" s="122"/>
      <c r="D88" s="52">
        <v>2024</v>
      </c>
      <c r="E88" s="117"/>
      <c r="F88" s="51">
        <v>1</v>
      </c>
      <c r="G88" s="75">
        <f>SUM(H88:J88)</f>
        <v>0</v>
      </c>
      <c r="H88" s="75">
        <v>0</v>
      </c>
      <c r="I88" s="75"/>
      <c r="J88" s="75">
        <v>0</v>
      </c>
      <c r="K88" s="51"/>
      <c r="L88" s="135"/>
      <c r="M88" s="128"/>
      <c r="O88" s="23"/>
      <c r="P88" s="23"/>
      <c r="Q88" s="23"/>
    </row>
    <row r="89" spans="1:17" s="39" customFormat="1" ht="20.25" customHeight="1" x14ac:dyDescent="0.25">
      <c r="A89" s="125" t="s">
        <v>39</v>
      </c>
      <c r="B89" s="122" t="s">
        <v>58</v>
      </c>
      <c r="C89" s="122"/>
      <c r="D89" s="52">
        <v>2021</v>
      </c>
      <c r="E89" s="117" t="s">
        <v>20</v>
      </c>
      <c r="F89" s="56">
        <v>1</v>
      </c>
      <c r="G89" s="61">
        <f>SUM(H89:J89)</f>
        <v>975.87</v>
      </c>
      <c r="H89" s="61">
        <v>0</v>
      </c>
      <c r="I89" s="61"/>
      <c r="J89" s="61">
        <v>975.87</v>
      </c>
      <c r="K89" s="117">
        <v>112</v>
      </c>
      <c r="L89" s="17"/>
      <c r="M89" s="12"/>
      <c r="N89" s="10"/>
      <c r="O89" s="23"/>
      <c r="P89" s="23"/>
      <c r="Q89" s="23"/>
    </row>
    <row r="90" spans="1:17" s="39" customFormat="1" ht="20.25" customHeight="1" x14ac:dyDescent="0.25">
      <c r="A90" s="125"/>
      <c r="B90" s="122"/>
      <c r="C90" s="122"/>
      <c r="D90" s="52">
        <v>2022</v>
      </c>
      <c r="E90" s="117"/>
      <c r="F90" s="54">
        <v>0</v>
      </c>
      <c r="G90" s="75">
        <f>SUM(H90:J90)</f>
        <v>0</v>
      </c>
      <c r="H90" s="75">
        <v>0</v>
      </c>
      <c r="I90" s="75"/>
      <c r="J90" s="75">
        <v>0</v>
      </c>
      <c r="K90" s="117"/>
      <c r="L90" s="17"/>
      <c r="M90" s="12"/>
      <c r="N90" s="10"/>
      <c r="O90" s="23"/>
      <c r="P90" s="23"/>
      <c r="Q90" s="23"/>
    </row>
    <row r="91" spans="1:17" s="39" customFormat="1" ht="20.25" customHeight="1" x14ac:dyDescent="0.25">
      <c r="A91" s="125"/>
      <c r="B91" s="122"/>
      <c r="C91" s="122"/>
      <c r="D91" s="52">
        <v>2023</v>
      </c>
      <c r="E91" s="117"/>
      <c r="F91" s="57" t="s">
        <v>61</v>
      </c>
      <c r="G91" s="75">
        <f>SUM(H91:J91)</f>
        <v>0</v>
      </c>
      <c r="H91" s="75">
        <v>0</v>
      </c>
      <c r="I91" s="75"/>
      <c r="J91" s="75">
        <v>0</v>
      </c>
      <c r="K91" s="117"/>
      <c r="L91" s="17"/>
      <c r="M91" s="12"/>
      <c r="N91" s="11">
        <f>G89+G66+G61+G53+G43+G23+G19+G15</f>
        <v>39785.969589999993</v>
      </c>
      <c r="O91" s="23"/>
      <c r="P91" s="23"/>
      <c r="Q91" s="23"/>
    </row>
    <row r="92" spans="1:17" s="39" customFormat="1" ht="15.75" customHeight="1" x14ac:dyDescent="0.25">
      <c r="A92" s="133" t="s">
        <v>116</v>
      </c>
      <c r="B92" s="133"/>
      <c r="C92" s="133"/>
      <c r="D92" s="52">
        <v>2021</v>
      </c>
      <c r="E92" s="51"/>
      <c r="F92" s="53"/>
      <c r="G92" s="61">
        <f>H92+I92</f>
        <v>975.87</v>
      </c>
      <c r="H92" s="61">
        <f t="shared" ref="H92" si="10">H60+H64+H68+H72+H76+H80+H84+H88</f>
        <v>0</v>
      </c>
      <c r="I92" s="118">
        <f>J73+J77+J81+J85+J89</f>
        <v>975.87</v>
      </c>
      <c r="J92" s="118"/>
      <c r="K92" s="68">
        <v>112</v>
      </c>
      <c r="L92" s="84" t="s">
        <v>41</v>
      </c>
      <c r="M92" s="19">
        <v>228</v>
      </c>
      <c r="N92" s="11"/>
      <c r="O92" s="23"/>
      <c r="P92" s="23"/>
      <c r="Q92" s="23"/>
    </row>
    <row r="93" spans="1:17" s="39" customFormat="1" ht="15.75" customHeight="1" x14ac:dyDescent="0.25">
      <c r="A93" s="133"/>
      <c r="B93" s="133"/>
      <c r="C93" s="133"/>
      <c r="D93" s="52">
        <v>2022</v>
      </c>
      <c r="E93" s="51"/>
      <c r="F93" s="53"/>
      <c r="G93" s="61">
        <f t="shared" ref="G93:G95" si="11">H93+I93</f>
        <v>0</v>
      </c>
      <c r="H93" s="61">
        <f>H60+H64+H68+H72+H76+H80+H84+H88</f>
        <v>0</v>
      </c>
      <c r="I93" s="118">
        <f>J74+J78+J82+J86+J90</f>
        <v>0</v>
      </c>
      <c r="J93" s="118"/>
      <c r="K93" s="68">
        <v>112</v>
      </c>
      <c r="L93" s="84" t="s">
        <v>41</v>
      </c>
      <c r="M93" s="19">
        <v>228</v>
      </c>
      <c r="N93" s="11"/>
      <c r="O93" s="23"/>
      <c r="P93" s="23"/>
      <c r="Q93" s="23"/>
    </row>
    <row r="94" spans="1:17" s="39" customFormat="1" ht="15.75" customHeight="1" x14ac:dyDescent="0.25">
      <c r="A94" s="133"/>
      <c r="B94" s="133"/>
      <c r="C94" s="133"/>
      <c r="D94" s="52">
        <v>2023</v>
      </c>
      <c r="E94" s="51"/>
      <c r="F94" s="53"/>
      <c r="G94" s="61">
        <f t="shared" si="11"/>
        <v>0</v>
      </c>
      <c r="H94" s="61">
        <f>H60+H64+H68+H72+H76+H80+H84+H88</f>
        <v>0</v>
      </c>
      <c r="I94" s="118">
        <f>J75+J79+J83+J87+J91</f>
        <v>0</v>
      </c>
      <c r="J94" s="118"/>
      <c r="K94" s="68">
        <v>112</v>
      </c>
      <c r="L94" s="84" t="s">
        <v>41</v>
      </c>
      <c r="M94" s="19">
        <v>228</v>
      </c>
      <c r="N94" s="11"/>
      <c r="O94" s="23"/>
      <c r="P94" s="23"/>
      <c r="Q94" s="23"/>
    </row>
    <row r="95" spans="1:17" s="39" customFormat="1" ht="15.75" customHeight="1" x14ac:dyDescent="0.25">
      <c r="A95" s="133"/>
      <c r="B95" s="133"/>
      <c r="C95" s="133"/>
      <c r="D95" s="52">
        <v>2024</v>
      </c>
      <c r="E95" s="51"/>
      <c r="F95" s="53"/>
      <c r="G95" s="61">
        <f t="shared" si="11"/>
        <v>0</v>
      </c>
      <c r="H95" s="61">
        <v>0</v>
      </c>
      <c r="I95" s="118">
        <f>J74+J78+J82+J86+J90</f>
        <v>0</v>
      </c>
      <c r="J95" s="118"/>
      <c r="K95" s="68">
        <v>112</v>
      </c>
      <c r="L95" s="84" t="s">
        <v>41</v>
      </c>
      <c r="M95" s="19">
        <v>228</v>
      </c>
      <c r="N95" s="11"/>
      <c r="O95" s="23"/>
      <c r="P95" s="23"/>
      <c r="Q95" s="23"/>
    </row>
    <row r="96" spans="1:17" s="39" customFormat="1" ht="20.25" customHeight="1" x14ac:dyDescent="0.25">
      <c r="A96" s="117" t="s">
        <v>56</v>
      </c>
      <c r="B96" s="117"/>
      <c r="C96" s="117"/>
      <c r="D96" s="117"/>
      <c r="E96" s="117"/>
      <c r="F96" s="117"/>
      <c r="G96" s="117"/>
      <c r="H96" s="117"/>
      <c r="I96" s="117"/>
      <c r="J96" s="117"/>
      <c r="K96" s="91"/>
      <c r="L96" s="40"/>
      <c r="M96" s="41"/>
      <c r="N96" s="10"/>
      <c r="O96" s="23"/>
      <c r="P96" s="23"/>
      <c r="Q96" s="23"/>
    </row>
    <row r="97" spans="1:17" s="39" customFormat="1" ht="15" customHeight="1" x14ac:dyDescent="0.25">
      <c r="A97" s="126" t="s">
        <v>48</v>
      </c>
      <c r="B97" s="126"/>
      <c r="C97" s="126"/>
      <c r="D97" s="126"/>
      <c r="E97" s="126"/>
      <c r="F97" s="126"/>
      <c r="G97" s="126"/>
      <c r="H97" s="126"/>
      <c r="I97" s="126"/>
      <c r="J97" s="126"/>
      <c r="K97" s="92"/>
      <c r="L97" s="13"/>
      <c r="M97" s="14"/>
      <c r="N97" s="10"/>
      <c r="O97" s="23"/>
      <c r="P97" s="23"/>
      <c r="Q97" s="23"/>
    </row>
    <row r="98" spans="1:17" s="39" customFormat="1" ht="15" customHeight="1" x14ac:dyDescent="0.25">
      <c r="A98" s="126" t="s">
        <v>50</v>
      </c>
      <c r="B98" s="126"/>
      <c r="C98" s="126"/>
      <c r="D98" s="126"/>
      <c r="E98" s="126"/>
      <c r="F98" s="126"/>
      <c r="G98" s="126"/>
      <c r="H98" s="126"/>
      <c r="I98" s="126"/>
      <c r="J98" s="126"/>
      <c r="K98" s="92"/>
      <c r="L98" s="13"/>
      <c r="M98" s="14"/>
      <c r="O98" s="23"/>
      <c r="P98" s="23"/>
      <c r="Q98" s="23"/>
    </row>
    <row r="99" spans="1:17" s="39" customFormat="1" ht="17.25" customHeight="1" x14ac:dyDescent="0.25">
      <c r="A99" s="124" t="s">
        <v>9</v>
      </c>
      <c r="B99" s="122" t="s">
        <v>33</v>
      </c>
      <c r="C99" s="122"/>
      <c r="D99" s="52">
        <v>2021</v>
      </c>
      <c r="E99" s="117" t="s">
        <v>29</v>
      </c>
      <c r="F99" s="51">
        <v>0</v>
      </c>
      <c r="G99" s="75">
        <f>SUM(H99:J99)</f>
        <v>0</v>
      </c>
      <c r="H99" s="75">
        <v>0</v>
      </c>
      <c r="I99" s="75"/>
      <c r="J99" s="75">
        <v>0</v>
      </c>
      <c r="K99" s="51"/>
      <c r="L99" s="134" t="s">
        <v>46</v>
      </c>
      <c r="M99" s="127">
        <v>600</v>
      </c>
      <c r="O99" s="23"/>
      <c r="P99" s="23"/>
      <c r="Q99" s="23"/>
    </row>
    <row r="100" spans="1:17" s="39" customFormat="1" x14ac:dyDescent="0.25">
      <c r="A100" s="124"/>
      <c r="B100" s="122"/>
      <c r="C100" s="122"/>
      <c r="D100" s="52">
        <v>2022</v>
      </c>
      <c r="E100" s="117"/>
      <c r="F100" s="51">
        <v>0</v>
      </c>
      <c r="G100" s="75">
        <f>SUM(H100:J100)</f>
        <v>0</v>
      </c>
      <c r="H100" s="75">
        <v>0</v>
      </c>
      <c r="I100" s="75"/>
      <c r="J100" s="75">
        <v>0</v>
      </c>
      <c r="K100" s="51"/>
      <c r="L100" s="135"/>
      <c r="M100" s="128"/>
      <c r="O100" s="23"/>
      <c r="P100" s="23"/>
      <c r="Q100" s="23"/>
    </row>
    <row r="101" spans="1:17" s="39" customFormat="1" x14ac:dyDescent="0.25">
      <c r="A101" s="124"/>
      <c r="B101" s="122"/>
      <c r="C101" s="122"/>
      <c r="D101" s="52">
        <v>2023</v>
      </c>
      <c r="E101" s="117"/>
      <c r="F101" s="51">
        <v>0</v>
      </c>
      <c r="G101" s="75">
        <f>SUM(H101:J101)</f>
        <v>0</v>
      </c>
      <c r="H101" s="75">
        <v>0</v>
      </c>
      <c r="I101" s="75"/>
      <c r="J101" s="75">
        <v>0</v>
      </c>
      <c r="K101" s="51"/>
      <c r="L101" s="136"/>
      <c r="M101" s="129"/>
      <c r="O101" s="23"/>
      <c r="P101" s="23"/>
      <c r="Q101" s="23"/>
    </row>
    <row r="102" spans="1:17" s="39" customFormat="1" x14ac:dyDescent="0.25">
      <c r="A102" s="124"/>
      <c r="B102" s="122"/>
      <c r="C102" s="122"/>
      <c r="D102" s="52">
        <v>2024</v>
      </c>
      <c r="E102" s="117"/>
      <c r="F102" s="51">
        <v>0</v>
      </c>
      <c r="G102" s="75">
        <f>SUM(H102:J102)</f>
        <v>0</v>
      </c>
      <c r="H102" s="75">
        <v>0</v>
      </c>
      <c r="I102" s="75"/>
      <c r="J102" s="75">
        <v>0</v>
      </c>
      <c r="K102" s="51"/>
      <c r="L102" s="85"/>
      <c r="M102" s="29"/>
      <c r="O102" s="23"/>
      <c r="P102" s="23"/>
      <c r="Q102" s="23"/>
    </row>
    <row r="103" spans="1:17" s="39" customFormat="1" ht="15" customHeight="1" x14ac:dyDescent="0.25">
      <c r="A103" s="126" t="s">
        <v>51</v>
      </c>
      <c r="B103" s="126"/>
      <c r="C103" s="126"/>
      <c r="D103" s="126"/>
      <c r="E103" s="126"/>
      <c r="F103" s="126"/>
      <c r="G103" s="126"/>
      <c r="H103" s="126"/>
      <c r="I103" s="126"/>
      <c r="J103" s="126"/>
      <c r="K103" s="92"/>
      <c r="L103" s="13"/>
      <c r="M103" s="14"/>
      <c r="O103" s="23"/>
      <c r="P103" s="23"/>
      <c r="Q103" s="23"/>
    </row>
    <row r="104" spans="1:17" s="39" customFormat="1" ht="17.25" customHeight="1" x14ac:dyDescent="0.25">
      <c r="A104" s="124" t="s">
        <v>22</v>
      </c>
      <c r="B104" s="122" t="s">
        <v>33</v>
      </c>
      <c r="C104" s="122"/>
      <c r="D104" s="52">
        <v>2021</v>
      </c>
      <c r="E104" s="117" t="s">
        <v>20</v>
      </c>
      <c r="F104" s="51">
        <v>0</v>
      </c>
      <c r="G104" s="75">
        <f>SUM(H104:J104)</f>
        <v>0</v>
      </c>
      <c r="H104" s="75">
        <v>0</v>
      </c>
      <c r="I104" s="75"/>
      <c r="J104" s="75">
        <v>0</v>
      </c>
      <c r="K104" s="51"/>
      <c r="L104" s="137" t="s">
        <v>46</v>
      </c>
      <c r="M104" s="127">
        <v>600</v>
      </c>
      <c r="O104" s="23"/>
      <c r="P104" s="23"/>
      <c r="Q104" s="23"/>
    </row>
    <row r="105" spans="1:17" s="39" customFormat="1" x14ac:dyDescent="0.25">
      <c r="A105" s="124"/>
      <c r="B105" s="122"/>
      <c r="C105" s="122"/>
      <c r="D105" s="52">
        <v>2022</v>
      </c>
      <c r="E105" s="117"/>
      <c r="F105" s="51">
        <v>0</v>
      </c>
      <c r="G105" s="75">
        <f>SUM(H105:J105)</f>
        <v>0</v>
      </c>
      <c r="H105" s="75">
        <v>0</v>
      </c>
      <c r="I105" s="75"/>
      <c r="J105" s="75">
        <v>0</v>
      </c>
      <c r="K105" s="51"/>
      <c r="L105" s="137"/>
      <c r="M105" s="128"/>
      <c r="O105" s="23"/>
      <c r="P105" s="23"/>
      <c r="Q105" s="23"/>
    </row>
    <row r="106" spans="1:17" s="39" customFormat="1" ht="18" customHeight="1" x14ac:dyDescent="0.25">
      <c r="A106" s="124"/>
      <c r="B106" s="122"/>
      <c r="C106" s="122"/>
      <c r="D106" s="52">
        <v>2023</v>
      </c>
      <c r="E106" s="117"/>
      <c r="F106" s="51">
        <v>0</v>
      </c>
      <c r="G106" s="75">
        <f>SUM(H106:J106)</f>
        <v>0</v>
      </c>
      <c r="H106" s="75">
        <v>0</v>
      </c>
      <c r="I106" s="75"/>
      <c r="J106" s="75">
        <v>0</v>
      </c>
      <c r="K106" s="51"/>
      <c r="L106" s="137"/>
      <c r="M106" s="129"/>
      <c r="O106" s="23"/>
      <c r="P106" s="23"/>
      <c r="Q106" s="23"/>
    </row>
    <row r="107" spans="1:17" s="39" customFormat="1" ht="18" customHeight="1" x14ac:dyDescent="0.25">
      <c r="A107" s="124"/>
      <c r="B107" s="122"/>
      <c r="C107" s="122"/>
      <c r="D107" s="52">
        <v>2024</v>
      </c>
      <c r="E107" s="117"/>
      <c r="F107" s="51">
        <v>0</v>
      </c>
      <c r="G107" s="75">
        <f>SUM(H107:J107)</f>
        <v>0</v>
      </c>
      <c r="H107" s="75">
        <v>0</v>
      </c>
      <c r="I107" s="75"/>
      <c r="J107" s="75">
        <v>0</v>
      </c>
      <c r="K107" s="51"/>
      <c r="L107" s="85"/>
      <c r="M107" s="29"/>
      <c r="O107" s="23"/>
      <c r="P107" s="23"/>
      <c r="Q107" s="23"/>
    </row>
    <row r="108" spans="1:17" s="39" customFormat="1" ht="15.75" customHeight="1" x14ac:dyDescent="0.25">
      <c r="A108" s="133" t="s">
        <v>88</v>
      </c>
      <c r="B108" s="133"/>
      <c r="C108" s="133"/>
      <c r="D108" s="52">
        <v>2021</v>
      </c>
      <c r="E108" s="51"/>
      <c r="F108" s="53"/>
      <c r="G108" s="61">
        <f>H108+I108</f>
        <v>0</v>
      </c>
      <c r="H108" s="61">
        <f t="shared" ref="H108" si="12">H76+H80+H84+H88+H92+H96+H100+H104</f>
        <v>0</v>
      </c>
      <c r="I108" s="118">
        <f>J76+J80+J84+J88+J92+J96+J100+J104</f>
        <v>0</v>
      </c>
      <c r="J108" s="118"/>
      <c r="K108" s="68">
        <v>112</v>
      </c>
      <c r="L108" s="84" t="s">
        <v>41</v>
      </c>
      <c r="M108" s="19">
        <v>228</v>
      </c>
      <c r="N108" s="11"/>
      <c r="O108" s="23"/>
      <c r="P108" s="23"/>
      <c r="Q108" s="23"/>
    </row>
    <row r="109" spans="1:17" s="39" customFormat="1" ht="15.75" customHeight="1" x14ac:dyDescent="0.25">
      <c r="A109" s="133"/>
      <c r="B109" s="133"/>
      <c r="C109" s="133"/>
      <c r="D109" s="52">
        <v>2022</v>
      </c>
      <c r="E109" s="51"/>
      <c r="F109" s="53"/>
      <c r="G109" s="61">
        <f t="shared" ref="G109:G111" si="13">H109+I109</f>
        <v>0</v>
      </c>
      <c r="H109" s="61">
        <f>H76+H80+H84+H88+H92+H96+H100+H104</f>
        <v>0</v>
      </c>
      <c r="I109" s="118">
        <v>0</v>
      </c>
      <c r="J109" s="118"/>
      <c r="K109" s="68">
        <v>112</v>
      </c>
      <c r="L109" s="84" t="s">
        <v>41</v>
      </c>
      <c r="M109" s="19">
        <v>228</v>
      </c>
      <c r="N109" s="11"/>
      <c r="O109" s="23"/>
      <c r="P109" s="23"/>
      <c r="Q109" s="23"/>
    </row>
    <row r="110" spans="1:17" s="39" customFormat="1" ht="15.75" customHeight="1" x14ac:dyDescent="0.25">
      <c r="A110" s="133"/>
      <c r="B110" s="133"/>
      <c r="C110" s="133"/>
      <c r="D110" s="52">
        <v>2023</v>
      </c>
      <c r="E110" s="51"/>
      <c r="F110" s="53"/>
      <c r="G110" s="61">
        <f t="shared" si="13"/>
        <v>0</v>
      </c>
      <c r="H110" s="61">
        <f>H76+H80+H84+H88+H92+H96+H100+H104</f>
        <v>0</v>
      </c>
      <c r="I110" s="118">
        <f>J79+J83+J87+J92+J96+J100+J104+J107</f>
        <v>0</v>
      </c>
      <c r="J110" s="118"/>
      <c r="K110" s="68">
        <v>112</v>
      </c>
      <c r="L110" s="84" t="s">
        <v>41</v>
      </c>
      <c r="M110" s="19">
        <v>228</v>
      </c>
      <c r="N110" s="11"/>
      <c r="O110" s="23"/>
      <c r="P110" s="23"/>
      <c r="Q110" s="23"/>
    </row>
    <row r="111" spans="1:17" s="39" customFormat="1" ht="15.75" customHeight="1" x14ac:dyDescent="0.25">
      <c r="A111" s="133"/>
      <c r="B111" s="133"/>
      <c r="C111" s="133"/>
      <c r="D111" s="52">
        <v>2024</v>
      </c>
      <c r="E111" s="51"/>
      <c r="F111" s="53"/>
      <c r="G111" s="61">
        <f t="shared" si="13"/>
        <v>0</v>
      </c>
      <c r="H111" s="61">
        <f>H77+H81+H85+H89+H93+H97+H101+H105</f>
        <v>0</v>
      </c>
      <c r="I111" s="118">
        <f>J78+J82+J86+J90+J94+J98+J102+J106</f>
        <v>0</v>
      </c>
      <c r="J111" s="118"/>
      <c r="K111" s="68">
        <v>112</v>
      </c>
      <c r="L111" s="84" t="s">
        <v>41</v>
      </c>
      <c r="M111" s="19">
        <v>228</v>
      </c>
      <c r="N111" s="11"/>
      <c r="O111" s="23"/>
      <c r="P111" s="23"/>
      <c r="Q111" s="23"/>
    </row>
    <row r="112" spans="1:17" s="39" customFormat="1" ht="17.25" customHeight="1" x14ac:dyDescent="0.25">
      <c r="A112" s="117" t="s">
        <v>53</v>
      </c>
      <c r="B112" s="117"/>
      <c r="C112" s="117"/>
      <c r="D112" s="117"/>
      <c r="E112" s="117"/>
      <c r="F112" s="117"/>
      <c r="G112" s="117"/>
      <c r="H112" s="117"/>
      <c r="I112" s="117"/>
      <c r="J112" s="117"/>
      <c r="K112" s="91"/>
      <c r="L112" s="40"/>
      <c r="M112" s="41"/>
      <c r="O112" s="23"/>
      <c r="P112" s="23"/>
      <c r="Q112" s="23"/>
    </row>
    <row r="113" spans="1:17" s="39" customFormat="1" ht="18" customHeight="1" x14ac:dyDescent="0.25">
      <c r="A113" s="117" t="s">
        <v>49</v>
      </c>
      <c r="B113" s="117"/>
      <c r="C113" s="117"/>
      <c r="D113" s="117"/>
      <c r="E113" s="117"/>
      <c r="F113" s="117"/>
      <c r="G113" s="117"/>
      <c r="H113" s="117"/>
      <c r="I113" s="117"/>
      <c r="J113" s="117"/>
      <c r="K113" s="92"/>
      <c r="L113" s="13"/>
      <c r="M113" s="14"/>
      <c r="O113" s="23"/>
      <c r="P113" s="23"/>
      <c r="Q113" s="23"/>
    </row>
    <row r="114" spans="1:17" s="39" customFormat="1" ht="44.25" customHeight="1" x14ac:dyDescent="0.25">
      <c r="A114" s="59" t="s">
        <v>30</v>
      </c>
      <c r="B114" s="119" t="s">
        <v>120</v>
      </c>
      <c r="C114" s="119"/>
      <c r="D114" s="51">
        <v>2021</v>
      </c>
      <c r="E114" s="51" t="s">
        <v>60</v>
      </c>
      <c r="F114" s="60">
        <v>109</v>
      </c>
      <c r="G114" s="61">
        <f>I114</f>
        <v>5186.17</v>
      </c>
      <c r="H114" s="61">
        <v>0</v>
      </c>
      <c r="I114" s="118">
        <f>I141</f>
        <v>5186.17</v>
      </c>
      <c r="J114" s="118"/>
      <c r="K114" s="93"/>
      <c r="L114" s="42"/>
      <c r="M114" s="43"/>
      <c r="N114" s="44"/>
      <c r="O114" s="23"/>
      <c r="P114" s="23"/>
      <c r="Q114" s="23"/>
    </row>
    <row r="115" spans="1:17" s="39" customFormat="1" ht="23.25" customHeight="1" x14ac:dyDescent="0.25">
      <c r="A115" s="121" t="s">
        <v>36</v>
      </c>
      <c r="B115" s="122" t="s">
        <v>66</v>
      </c>
      <c r="C115" s="122"/>
      <c r="D115" s="52">
        <v>2021</v>
      </c>
      <c r="E115" s="51" t="s">
        <v>20</v>
      </c>
      <c r="F115" s="54">
        <v>6</v>
      </c>
      <c r="G115" s="61">
        <f>I115</f>
        <v>2046.03</v>
      </c>
      <c r="H115" s="61"/>
      <c r="I115" s="118">
        <f>I142</f>
        <v>2046.03</v>
      </c>
      <c r="J115" s="118"/>
      <c r="K115" s="118"/>
      <c r="L115" s="14"/>
      <c r="M115" s="45"/>
      <c r="N115" s="11">
        <f>I114+I115</f>
        <v>7232.2</v>
      </c>
      <c r="O115" s="23"/>
      <c r="P115" s="9"/>
      <c r="Q115" s="23"/>
    </row>
    <row r="116" spans="1:17" s="39" customFormat="1" ht="18.75" customHeight="1" x14ac:dyDescent="0.25">
      <c r="A116" s="121"/>
      <c r="B116" s="122"/>
      <c r="C116" s="122"/>
      <c r="D116" s="52">
        <v>2022</v>
      </c>
      <c r="E116" s="51" t="s">
        <v>20</v>
      </c>
      <c r="F116" s="54">
        <v>6</v>
      </c>
      <c r="G116" s="61">
        <f>H116+J116</f>
        <v>7914.3999999999987</v>
      </c>
      <c r="H116" s="75"/>
      <c r="I116" s="75"/>
      <c r="J116" s="75">
        <f>7558.9+101.9+197.2+56.4</f>
        <v>7914.3999999999987</v>
      </c>
      <c r="K116" s="94"/>
      <c r="L116" s="42"/>
      <c r="M116" s="43"/>
      <c r="N116" s="11"/>
      <c r="O116" s="23"/>
      <c r="P116" s="9"/>
      <c r="Q116" s="23"/>
    </row>
    <row r="117" spans="1:17" s="39" customFormat="1" ht="20.25" customHeight="1" x14ac:dyDescent="0.25">
      <c r="A117" s="121"/>
      <c r="B117" s="122"/>
      <c r="C117" s="122"/>
      <c r="D117" s="52">
        <v>2023</v>
      </c>
      <c r="E117" s="51" t="s">
        <v>20</v>
      </c>
      <c r="F117" s="51">
        <v>6</v>
      </c>
      <c r="G117" s="61">
        <f>I117</f>
        <v>7558.9</v>
      </c>
      <c r="H117" s="75">
        <v>0</v>
      </c>
      <c r="I117" s="120">
        <v>7558.9</v>
      </c>
      <c r="J117" s="120"/>
      <c r="K117" s="94"/>
      <c r="L117" s="42"/>
      <c r="M117" s="43"/>
      <c r="N117" s="11"/>
      <c r="O117" s="23"/>
      <c r="P117" s="23"/>
      <c r="Q117" s="23"/>
    </row>
    <row r="118" spans="1:17" s="39" customFormat="1" x14ac:dyDescent="0.25">
      <c r="A118" s="121"/>
      <c r="B118" s="122"/>
      <c r="C118" s="122"/>
      <c r="D118" s="52">
        <v>2024</v>
      </c>
      <c r="E118" s="51"/>
      <c r="F118" s="51">
        <v>6</v>
      </c>
      <c r="G118" s="61">
        <f>SUM(H118:I118)</f>
        <v>7558.9</v>
      </c>
      <c r="H118" s="75">
        <v>0</v>
      </c>
      <c r="I118" s="120">
        <v>7558.9</v>
      </c>
      <c r="J118" s="120"/>
      <c r="K118" s="120"/>
      <c r="L118" s="85"/>
      <c r="M118" s="29"/>
      <c r="N118" s="10"/>
      <c r="O118" s="23"/>
      <c r="P118" s="23"/>
      <c r="Q118" s="23"/>
    </row>
    <row r="119" spans="1:17" s="39" customFormat="1" ht="15" customHeight="1" x14ac:dyDescent="0.25">
      <c r="A119" s="121" t="s">
        <v>37</v>
      </c>
      <c r="B119" s="119" t="s">
        <v>62</v>
      </c>
      <c r="C119" s="119"/>
      <c r="D119" s="117">
        <v>2021</v>
      </c>
      <c r="E119" s="51"/>
      <c r="F119" s="60"/>
      <c r="G119" s="61">
        <f>I119</f>
        <v>2122.87</v>
      </c>
      <c r="H119" s="61">
        <v>0</v>
      </c>
      <c r="I119" s="118">
        <f>I120+I122+I121</f>
        <v>2122.87</v>
      </c>
      <c r="J119" s="118"/>
      <c r="K119" s="123">
        <v>112</v>
      </c>
      <c r="L119" s="134" t="s">
        <v>47</v>
      </c>
      <c r="M119" s="127">
        <v>600</v>
      </c>
      <c r="N119" s="11">
        <f>N115+I119</f>
        <v>9355.07</v>
      </c>
      <c r="O119" s="9">
        <f>N119+I136+I138</f>
        <v>13872.53959</v>
      </c>
      <c r="P119" s="23"/>
      <c r="Q119" s="23"/>
    </row>
    <row r="120" spans="1:17" s="39" customFormat="1" ht="15" customHeight="1" x14ac:dyDescent="0.25">
      <c r="A120" s="121"/>
      <c r="B120" s="119" t="s">
        <v>127</v>
      </c>
      <c r="C120" s="119"/>
      <c r="D120" s="117"/>
      <c r="E120" s="51"/>
      <c r="F120" s="54"/>
      <c r="G120" s="61">
        <f>I120</f>
        <v>1862.7670000000001</v>
      </c>
      <c r="H120" s="61">
        <v>0</v>
      </c>
      <c r="I120" s="118">
        <f>1845.967+16.8</f>
        <v>1862.7670000000001</v>
      </c>
      <c r="J120" s="118"/>
      <c r="K120" s="123"/>
      <c r="L120" s="135"/>
      <c r="M120" s="128"/>
      <c r="N120" s="11"/>
      <c r="O120" s="23"/>
      <c r="P120" s="23"/>
      <c r="Q120" s="23"/>
    </row>
    <row r="121" spans="1:17" s="39" customFormat="1" ht="15" customHeight="1" x14ac:dyDescent="0.25">
      <c r="A121" s="121"/>
      <c r="B121" s="119" t="s">
        <v>64</v>
      </c>
      <c r="C121" s="119"/>
      <c r="D121" s="117"/>
      <c r="E121" s="51"/>
      <c r="F121" s="51"/>
      <c r="G121" s="61">
        <f>I121</f>
        <v>259.00299999999999</v>
      </c>
      <c r="H121" s="61">
        <v>0</v>
      </c>
      <c r="I121" s="118">
        <f>148.003+111</f>
        <v>259.00299999999999</v>
      </c>
      <c r="J121" s="118"/>
      <c r="K121" s="123"/>
      <c r="L121" s="135"/>
      <c r="M121" s="128"/>
      <c r="N121" s="11"/>
      <c r="O121" s="23"/>
      <c r="P121" s="23"/>
      <c r="Q121" s="23"/>
    </row>
    <row r="122" spans="1:17" s="39" customFormat="1" ht="15" customHeight="1" x14ac:dyDescent="0.25">
      <c r="A122" s="121"/>
      <c r="B122" s="119" t="s">
        <v>65</v>
      </c>
      <c r="C122" s="119"/>
      <c r="D122" s="117"/>
      <c r="E122" s="51"/>
      <c r="F122" s="51"/>
      <c r="G122" s="61">
        <f>I122</f>
        <v>1.1000000000000001</v>
      </c>
      <c r="H122" s="61">
        <v>0</v>
      </c>
      <c r="I122" s="118">
        <v>1.1000000000000001</v>
      </c>
      <c r="J122" s="118"/>
      <c r="K122" s="123"/>
      <c r="L122" s="135"/>
      <c r="M122" s="128"/>
      <c r="N122" s="11">
        <f>N91+N119</f>
        <v>49141.039589999993</v>
      </c>
      <c r="O122" s="23"/>
      <c r="P122" s="23"/>
      <c r="Q122" s="23"/>
    </row>
    <row r="123" spans="1:17" s="39" customFormat="1" ht="15" hidden="1" customHeight="1" x14ac:dyDescent="0.25">
      <c r="A123" s="121"/>
      <c r="B123" s="119"/>
      <c r="C123" s="119"/>
      <c r="D123" s="52">
        <v>2021</v>
      </c>
      <c r="E123" s="51" t="s">
        <v>29</v>
      </c>
      <c r="F123" s="51">
        <v>0</v>
      </c>
      <c r="G123" s="61">
        <f>H123+I123</f>
        <v>0</v>
      </c>
      <c r="H123" s="74">
        <v>0</v>
      </c>
      <c r="I123" s="123">
        <v>0</v>
      </c>
      <c r="J123" s="123"/>
      <c r="K123" s="123"/>
      <c r="L123" s="135"/>
      <c r="M123" s="128"/>
      <c r="N123" s="10"/>
      <c r="O123" s="23"/>
      <c r="P123" s="23"/>
      <c r="Q123" s="23"/>
    </row>
    <row r="124" spans="1:17" s="39" customFormat="1" ht="15" hidden="1" customHeight="1" x14ac:dyDescent="0.25">
      <c r="A124" s="121"/>
      <c r="B124" s="119"/>
      <c r="C124" s="119"/>
      <c r="D124" s="52">
        <v>2022</v>
      </c>
      <c r="E124" s="51" t="s">
        <v>29</v>
      </c>
      <c r="F124" s="51">
        <v>0</v>
      </c>
      <c r="G124" s="61">
        <f>H124+I124</f>
        <v>0</v>
      </c>
      <c r="H124" s="74">
        <v>0</v>
      </c>
      <c r="I124" s="123">
        <v>0</v>
      </c>
      <c r="J124" s="123"/>
      <c r="K124" s="123"/>
      <c r="L124" s="135"/>
      <c r="M124" s="128"/>
      <c r="N124" s="10"/>
      <c r="O124" s="23"/>
      <c r="P124" s="23"/>
      <c r="Q124" s="23"/>
    </row>
    <row r="125" spans="1:17" s="39" customFormat="1" ht="15" hidden="1" customHeight="1" x14ac:dyDescent="0.25">
      <c r="A125" s="121"/>
      <c r="B125" s="119"/>
      <c r="C125" s="119"/>
      <c r="D125" s="52">
        <v>2023</v>
      </c>
      <c r="E125" s="51" t="s">
        <v>29</v>
      </c>
      <c r="F125" s="51">
        <v>0</v>
      </c>
      <c r="G125" s="61">
        <f>H125+I125</f>
        <v>0</v>
      </c>
      <c r="H125" s="74">
        <v>0</v>
      </c>
      <c r="I125" s="123">
        <v>0</v>
      </c>
      <c r="J125" s="123"/>
      <c r="K125" s="123"/>
      <c r="L125" s="136"/>
      <c r="M125" s="129"/>
      <c r="N125" s="11"/>
      <c r="O125" s="23"/>
      <c r="P125" s="23"/>
      <c r="Q125" s="23"/>
    </row>
    <row r="126" spans="1:17" s="39" customFormat="1" ht="31.5" customHeight="1" x14ac:dyDescent="0.25">
      <c r="A126" s="121"/>
      <c r="B126" s="119" t="s">
        <v>119</v>
      </c>
      <c r="C126" s="119"/>
      <c r="D126" s="117">
        <v>2022</v>
      </c>
      <c r="E126" s="51"/>
      <c r="F126" s="60"/>
      <c r="G126" s="61">
        <f>I126</f>
        <v>1206.5</v>
      </c>
      <c r="H126" s="74">
        <v>0</v>
      </c>
      <c r="I126" s="123">
        <v>1206.5</v>
      </c>
      <c r="J126" s="123"/>
      <c r="K126" s="74"/>
      <c r="L126" s="85"/>
      <c r="M126" s="30"/>
      <c r="N126" s="11">
        <f>I119+I126</f>
        <v>3329.37</v>
      </c>
      <c r="O126" s="9"/>
      <c r="P126" s="23"/>
      <c r="Q126" s="23"/>
    </row>
    <row r="127" spans="1:17" s="39" customFormat="1" ht="31.5" customHeight="1" x14ac:dyDescent="0.25">
      <c r="A127" s="121"/>
      <c r="B127" s="119" t="s">
        <v>118</v>
      </c>
      <c r="C127" s="119"/>
      <c r="D127" s="117"/>
      <c r="E127" s="51"/>
      <c r="F127" s="60"/>
      <c r="G127" s="61">
        <f>I127+H127</f>
        <v>899.1</v>
      </c>
      <c r="H127" s="74"/>
      <c r="I127" s="123">
        <f>899.1</f>
        <v>899.1</v>
      </c>
      <c r="J127" s="123"/>
      <c r="K127" s="74"/>
      <c r="L127" s="85"/>
      <c r="M127" s="30"/>
      <c r="N127" s="11"/>
      <c r="O127" s="9"/>
      <c r="P127" s="23"/>
      <c r="Q127" s="23"/>
    </row>
    <row r="128" spans="1:17" s="39" customFormat="1" ht="15" customHeight="1" x14ac:dyDescent="0.25">
      <c r="A128" s="121"/>
      <c r="B128" s="119" t="s">
        <v>67</v>
      </c>
      <c r="C128" s="119"/>
      <c r="D128" s="52">
        <v>2023</v>
      </c>
      <c r="E128" s="51"/>
      <c r="F128" s="60"/>
      <c r="G128" s="61">
        <f>I128</f>
        <v>0</v>
      </c>
      <c r="H128" s="74">
        <v>0</v>
      </c>
      <c r="I128" s="123">
        <v>0</v>
      </c>
      <c r="J128" s="123"/>
      <c r="K128" s="74"/>
      <c r="L128" s="85"/>
      <c r="M128" s="30"/>
      <c r="N128" s="11">
        <f>I120+I128</f>
        <v>1862.7670000000001</v>
      </c>
      <c r="O128" s="9"/>
      <c r="P128" s="23"/>
      <c r="Q128" s="23"/>
    </row>
    <row r="129" spans="1:17" s="39" customFormat="1" ht="15" customHeight="1" x14ac:dyDescent="0.25">
      <c r="A129" s="121"/>
      <c r="B129" s="119" t="s">
        <v>67</v>
      </c>
      <c r="C129" s="119"/>
      <c r="D129" s="52">
        <v>2024</v>
      </c>
      <c r="E129" s="51"/>
      <c r="F129" s="60"/>
      <c r="G129" s="61">
        <f>I129</f>
        <v>0</v>
      </c>
      <c r="H129" s="74">
        <v>0</v>
      </c>
      <c r="I129" s="123">
        <v>0</v>
      </c>
      <c r="J129" s="123"/>
      <c r="K129" s="74"/>
      <c r="L129" s="85"/>
      <c r="M129" s="30"/>
      <c r="N129" s="11">
        <f>I121+I129</f>
        <v>259.00299999999999</v>
      </c>
      <c r="O129" s="9"/>
      <c r="P129" s="23"/>
      <c r="Q129" s="23"/>
    </row>
    <row r="130" spans="1:17" s="39" customFormat="1" ht="15.75" customHeight="1" x14ac:dyDescent="0.25">
      <c r="A130" s="133" t="s">
        <v>89</v>
      </c>
      <c r="B130" s="133"/>
      <c r="C130" s="133"/>
      <c r="D130" s="52">
        <v>2021</v>
      </c>
      <c r="E130" s="51"/>
      <c r="F130" s="53"/>
      <c r="G130" s="61">
        <f>H130+I130</f>
        <v>9355.07</v>
      </c>
      <c r="H130" s="61">
        <f t="shared" ref="H130" si="14">H97+H101+H105+H109+H113+H117+H121+H125</f>
        <v>0</v>
      </c>
      <c r="I130" s="118">
        <f>I114+I115+I119</f>
        <v>9355.07</v>
      </c>
      <c r="J130" s="118"/>
      <c r="K130" s="68">
        <v>112</v>
      </c>
      <c r="L130" s="84" t="s">
        <v>41</v>
      </c>
      <c r="M130" s="19">
        <v>228</v>
      </c>
      <c r="N130" s="11"/>
      <c r="O130" s="23"/>
      <c r="P130" s="23"/>
      <c r="Q130" s="23"/>
    </row>
    <row r="131" spans="1:17" s="39" customFormat="1" ht="15.75" customHeight="1" x14ac:dyDescent="0.25">
      <c r="A131" s="133"/>
      <c r="B131" s="133"/>
      <c r="C131" s="133"/>
      <c r="D131" s="52">
        <v>2022</v>
      </c>
      <c r="E131" s="51"/>
      <c r="F131" s="53"/>
      <c r="G131" s="61">
        <f>H131+I131</f>
        <v>10019.999999999998</v>
      </c>
      <c r="H131" s="61">
        <f>H97+H101+H105+H109+H113+H117+H121+H125</f>
        <v>0</v>
      </c>
      <c r="I131" s="118">
        <f>J116+I126+I127</f>
        <v>10019.999999999998</v>
      </c>
      <c r="J131" s="118"/>
      <c r="K131" s="68">
        <v>112</v>
      </c>
      <c r="L131" s="84" t="s">
        <v>41</v>
      </c>
      <c r="M131" s="19">
        <v>228</v>
      </c>
      <c r="N131" s="11"/>
      <c r="O131" s="23"/>
      <c r="P131" s="23"/>
      <c r="Q131" s="23"/>
    </row>
    <row r="132" spans="1:17" s="39" customFormat="1" ht="15.75" customHeight="1" x14ac:dyDescent="0.25">
      <c r="A132" s="133"/>
      <c r="B132" s="133"/>
      <c r="C132" s="133"/>
      <c r="D132" s="52">
        <v>2023</v>
      </c>
      <c r="E132" s="51"/>
      <c r="F132" s="53"/>
      <c r="G132" s="61">
        <f t="shared" ref="G132:G133" si="15">H132+I132</f>
        <v>7558.9</v>
      </c>
      <c r="H132" s="61">
        <f>H97+H101+H105+H109+H113+H117+H121+H125</f>
        <v>0</v>
      </c>
      <c r="I132" s="118">
        <f>I117+I128</f>
        <v>7558.9</v>
      </c>
      <c r="J132" s="118"/>
      <c r="K132" s="68">
        <v>112</v>
      </c>
      <c r="L132" s="84" t="s">
        <v>41</v>
      </c>
      <c r="M132" s="19">
        <v>228</v>
      </c>
      <c r="N132" s="11"/>
      <c r="O132" s="23"/>
      <c r="P132" s="23"/>
      <c r="Q132" s="23"/>
    </row>
    <row r="133" spans="1:17" s="39" customFormat="1" ht="15.75" customHeight="1" x14ac:dyDescent="0.25">
      <c r="A133" s="133"/>
      <c r="B133" s="133"/>
      <c r="C133" s="133"/>
      <c r="D133" s="52">
        <v>2024</v>
      </c>
      <c r="E133" s="51"/>
      <c r="F133" s="53"/>
      <c r="G133" s="61">
        <f t="shared" si="15"/>
        <v>7558.9</v>
      </c>
      <c r="H133" s="61">
        <f>H98+H102+H106+H110+H114+H118+H122+H126</f>
        <v>0</v>
      </c>
      <c r="I133" s="118">
        <f>I118+I129</f>
        <v>7558.9</v>
      </c>
      <c r="J133" s="118"/>
      <c r="K133" s="68">
        <v>112</v>
      </c>
      <c r="L133" s="84" t="s">
        <v>41</v>
      </c>
      <c r="M133" s="19">
        <v>228</v>
      </c>
      <c r="N133" s="11"/>
      <c r="O133" s="23"/>
      <c r="P133" s="23"/>
      <c r="Q133" s="23"/>
    </row>
    <row r="134" spans="1:17" s="39" customFormat="1" x14ac:dyDescent="0.25">
      <c r="A134" s="116" t="s">
        <v>25</v>
      </c>
      <c r="B134" s="116"/>
      <c r="C134" s="116"/>
      <c r="D134" s="66"/>
      <c r="E134" s="66"/>
      <c r="F134" s="76"/>
      <c r="G134" s="61">
        <f>H134+I134</f>
        <v>13872.53959</v>
      </c>
      <c r="H134" s="61">
        <f>SUM(H136:H141)</f>
        <v>0</v>
      </c>
      <c r="I134" s="118">
        <f>SUM(I136:J140)</f>
        <v>13872.53959</v>
      </c>
      <c r="J134" s="118"/>
      <c r="K134" s="67"/>
      <c r="L134" s="86"/>
      <c r="M134" s="7"/>
      <c r="N134" s="9">
        <f>I136+I138+I141+I142+I143</f>
        <v>13872.53959</v>
      </c>
      <c r="O134" s="23"/>
      <c r="P134" s="23"/>
      <c r="Q134" s="23"/>
    </row>
    <row r="135" spans="1:17" s="39" customFormat="1" x14ac:dyDescent="0.25">
      <c r="A135" s="116" t="s">
        <v>12</v>
      </c>
      <c r="B135" s="116"/>
      <c r="C135" s="116"/>
      <c r="D135" s="66"/>
      <c r="E135" s="66"/>
      <c r="F135" s="78"/>
      <c r="G135" s="61">
        <f t="shared" ref="G135:G142" si="16">H135+I135</f>
        <v>0</v>
      </c>
      <c r="H135" s="77">
        <v>0</v>
      </c>
      <c r="I135" s="132"/>
      <c r="J135" s="133"/>
      <c r="K135" s="66"/>
      <c r="L135" s="87"/>
      <c r="M135" s="33"/>
      <c r="N135" s="10"/>
      <c r="O135" s="23"/>
      <c r="P135" s="23"/>
      <c r="Q135" s="23"/>
    </row>
    <row r="136" spans="1:17" s="39" customFormat="1" ht="33.75" customHeight="1" x14ac:dyDescent="0.25">
      <c r="A136" s="116" t="s">
        <v>21</v>
      </c>
      <c r="B136" s="116"/>
      <c r="C136" s="116"/>
      <c r="D136" s="66"/>
      <c r="E136" s="51" t="s">
        <v>57</v>
      </c>
      <c r="F136" s="53">
        <f>F15+F19+F23+F43</f>
        <v>4</v>
      </c>
      <c r="G136" s="61">
        <f t="shared" si="16"/>
        <v>3541.5995900000003</v>
      </c>
      <c r="H136" s="68">
        <f>H15+H19+H23+H43</f>
        <v>0</v>
      </c>
      <c r="I136" s="115">
        <f>J15+J19+J23+J27</f>
        <v>3541.5995900000003</v>
      </c>
      <c r="J136" s="115"/>
      <c r="K136" s="68">
        <v>112</v>
      </c>
      <c r="L136" s="84" t="s">
        <v>41</v>
      </c>
      <c r="M136" s="19">
        <v>228</v>
      </c>
      <c r="N136" s="11"/>
      <c r="O136" s="23"/>
      <c r="P136" s="23"/>
      <c r="Q136" s="23"/>
    </row>
    <row r="137" spans="1:17" s="39" customFormat="1" ht="30.75" customHeight="1" x14ac:dyDescent="0.25">
      <c r="A137" s="112" t="s">
        <v>52</v>
      </c>
      <c r="B137" s="112"/>
      <c r="C137" s="112"/>
      <c r="D137" s="66"/>
      <c r="E137" s="51" t="s">
        <v>20</v>
      </c>
      <c r="F137" s="53">
        <f>F52+F56+F64</f>
        <v>0</v>
      </c>
      <c r="G137" s="61">
        <f t="shared" si="16"/>
        <v>0</v>
      </c>
      <c r="H137" s="68">
        <f>H56+H60</f>
        <v>0</v>
      </c>
      <c r="I137" s="115">
        <f>J52+J56+J60+J64</f>
        <v>0</v>
      </c>
      <c r="J137" s="115"/>
      <c r="K137" s="68">
        <v>112</v>
      </c>
      <c r="L137" s="88" t="s">
        <v>41</v>
      </c>
      <c r="M137" s="19">
        <v>400</v>
      </c>
      <c r="N137" s="11">
        <f>I136+I137</f>
        <v>3541.5995900000003</v>
      </c>
      <c r="O137" s="23"/>
      <c r="P137" s="23"/>
      <c r="Q137" s="23"/>
    </row>
    <row r="138" spans="1:17" s="39" customFormat="1" ht="30" customHeight="1" x14ac:dyDescent="0.25">
      <c r="A138" s="112" t="s">
        <v>28</v>
      </c>
      <c r="B138" s="112"/>
      <c r="C138" s="112"/>
      <c r="D138" s="66"/>
      <c r="E138" s="51" t="s">
        <v>20</v>
      </c>
      <c r="F138" s="69">
        <f>F73+F77+F81+F85+F89</f>
        <v>1</v>
      </c>
      <c r="G138" s="61">
        <f t="shared" si="16"/>
        <v>975.87</v>
      </c>
      <c r="H138" s="68">
        <f>H73</f>
        <v>0</v>
      </c>
      <c r="I138" s="115">
        <f>J73+J77+J81+J85+J89</f>
        <v>975.87</v>
      </c>
      <c r="J138" s="115"/>
      <c r="K138" s="70">
        <v>112</v>
      </c>
      <c r="L138" s="84" t="s">
        <v>41</v>
      </c>
      <c r="M138" s="19">
        <v>228</v>
      </c>
      <c r="N138" s="10"/>
      <c r="O138" s="23"/>
      <c r="P138" s="23"/>
      <c r="Q138" s="23"/>
    </row>
    <row r="139" spans="1:17" s="39" customFormat="1" x14ac:dyDescent="0.25">
      <c r="A139" s="116" t="s">
        <v>14</v>
      </c>
      <c r="B139" s="116"/>
      <c r="C139" s="116"/>
      <c r="D139" s="66"/>
      <c r="E139" s="51" t="s">
        <v>20</v>
      </c>
      <c r="F139" s="78">
        <f>F99</f>
        <v>0</v>
      </c>
      <c r="G139" s="61">
        <f t="shared" si="16"/>
        <v>0</v>
      </c>
      <c r="H139" s="68">
        <f>-H99+H104</f>
        <v>0</v>
      </c>
      <c r="I139" s="115">
        <f>J99+J104</f>
        <v>0</v>
      </c>
      <c r="J139" s="115"/>
      <c r="K139" s="70">
        <v>112</v>
      </c>
      <c r="L139" s="84" t="s">
        <v>46</v>
      </c>
      <c r="M139" s="19">
        <v>600</v>
      </c>
      <c r="N139" s="10"/>
      <c r="O139" s="23"/>
      <c r="P139" s="23"/>
      <c r="Q139" s="23"/>
    </row>
    <row r="140" spans="1:17" s="39" customFormat="1" ht="27.75" customHeight="1" x14ac:dyDescent="0.25">
      <c r="A140" s="116" t="s">
        <v>129</v>
      </c>
      <c r="B140" s="116"/>
      <c r="C140" s="116"/>
      <c r="D140" s="66"/>
      <c r="E140" s="51"/>
      <c r="F140" s="69"/>
      <c r="G140" s="61">
        <f t="shared" si="16"/>
        <v>9355.07</v>
      </c>
      <c r="H140" s="68">
        <v>0</v>
      </c>
      <c r="I140" s="115">
        <f>I141+I142+I143</f>
        <v>9355.07</v>
      </c>
      <c r="J140" s="115"/>
      <c r="K140" s="70">
        <v>112</v>
      </c>
      <c r="L140" s="84" t="s">
        <v>47</v>
      </c>
      <c r="M140" s="19">
        <v>600</v>
      </c>
      <c r="N140" s="11">
        <f>9355.07-I140</f>
        <v>0</v>
      </c>
      <c r="O140" s="23"/>
      <c r="P140" s="23"/>
      <c r="Q140" s="23"/>
    </row>
    <row r="141" spans="1:17" s="39" customFormat="1" ht="45.75" customHeight="1" x14ac:dyDescent="0.25">
      <c r="A141" s="116" t="s">
        <v>68</v>
      </c>
      <c r="B141" s="116"/>
      <c r="C141" s="116"/>
      <c r="D141" s="66"/>
      <c r="E141" s="51" t="s">
        <v>60</v>
      </c>
      <c r="F141" s="69">
        <f>F114</f>
        <v>109</v>
      </c>
      <c r="G141" s="61">
        <f t="shared" si="16"/>
        <v>5186.17</v>
      </c>
      <c r="H141" s="68">
        <v>0</v>
      </c>
      <c r="I141" s="115">
        <v>5186.17</v>
      </c>
      <c r="J141" s="115"/>
      <c r="K141" s="70">
        <v>112</v>
      </c>
      <c r="L141" s="84" t="s">
        <v>47</v>
      </c>
      <c r="M141" s="19">
        <v>600</v>
      </c>
      <c r="N141" s="11">
        <f>I141+I142</f>
        <v>7232.2</v>
      </c>
      <c r="O141" s="23"/>
      <c r="P141" s="23"/>
      <c r="Q141" s="23"/>
    </row>
    <row r="142" spans="1:17" s="39" customFormat="1" ht="36.75" customHeight="1" x14ac:dyDescent="0.25">
      <c r="A142" s="116" t="s">
        <v>69</v>
      </c>
      <c r="B142" s="116"/>
      <c r="C142" s="116"/>
      <c r="D142" s="66"/>
      <c r="E142" s="51" t="s">
        <v>20</v>
      </c>
      <c r="F142" s="69">
        <f>F115</f>
        <v>6</v>
      </c>
      <c r="G142" s="61">
        <f t="shared" si="16"/>
        <v>2046.03</v>
      </c>
      <c r="H142" s="68">
        <v>0</v>
      </c>
      <c r="I142" s="115">
        <v>2046.03</v>
      </c>
      <c r="J142" s="115"/>
      <c r="K142" s="70">
        <v>112</v>
      </c>
      <c r="L142" s="84" t="s">
        <v>47</v>
      </c>
      <c r="M142" s="19">
        <v>600</v>
      </c>
      <c r="N142" s="11"/>
      <c r="O142" s="23"/>
      <c r="P142" s="23"/>
      <c r="Q142" s="23"/>
    </row>
    <row r="143" spans="1:17" s="39" customFormat="1" ht="22.5" customHeight="1" x14ac:dyDescent="0.25">
      <c r="A143" s="112" t="s">
        <v>80</v>
      </c>
      <c r="B143" s="112"/>
      <c r="C143" s="112"/>
      <c r="D143" s="66"/>
      <c r="E143" s="51"/>
      <c r="F143" s="69"/>
      <c r="G143" s="61">
        <f t="shared" ref="G143:G145" si="17">I143</f>
        <v>2122.87</v>
      </c>
      <c r="H143" s="68"/>
      <c r="I143" s="118">
        <f>I144+I145+I146</f>
        <v>2122.87</v>
      </c>
      <c r="J143" s="118"/>
      <c r="K143" s="118"/>
      <c r="L143" s="84"/>
      <c r="M143" s="19"/>
      <c r="N143" s="44"/>
      <c r="O143" s="23"/>
      <c r="P143" s="23"/>
      <c r="Q143" s="23"/>
    </row>
    <row r="144" spans="1:17" s="39" customFormat="1" ht="17.25" customHeight="1" x14ac:dyDescent="0.25">
      <c r="A144" s="112" t="s">
        <v>63</v>
      </c>
      <c r="B144" s="112"/>
      <c r="C144" s="112"/>
      <c r="D144" s="66"/>
      <c r="E144" s="51"/>
      <c r="F144" s="69"/>
      <c r="G144" s="61">
        <f t="shared" si="17"/>
        <v>1862.7670000000001</v>
      </c>
      <c r="H144" s="68"/>
      <c r="I144" s="118">
        <f>I120</f>
        <v>1862.7670000000001</v>
      </c>
      <c r="J144" s="130"/>
      <c r="K144" s="130"/>
      <c r="L144" s="84"/>
      <c r="M144" s="19"/>
      <c r="N144" s="44"/>
    </row>
    <row r="145" spans="1:16" s="39" customFormat="1" ht="17.25" customHeight="1" x14ac:dyDescent="0.25">
      <c r="A145" s="112" t="s">
        <v>64</v>
      </c>
      <c r="B145" s="112"/>
      <c r="C145" s="112"/>
      <c r="D145" s="66"/>
      <c r="E145" s="51"/>
      <c r="F145" s="69"/>
      <c r="G145" s="61">
        <f t="shared" si="17"/>
        <v>259.00299999999999</v>
      </c>
      <c r="H145" s="68"/>
      <c r="I145" s="118">
        <f>I121</f>
        <v>259.00299999999999</v>
      </c>
      <c r="J145" s="118"/>
      <c r="K145" s="118"/>
      <c r="L145" s="84"/>
      <c r="M145" s="19"/>
      <c r="N145" s="44"/>
    </row>
    <row r="146" spans="1:16" s="39" customFormat="1" ht="15" customHeight="1" x14ac:dyDescent="0.25">
      <c r="A146" s="119" t="s">
        <v>73</v>
      </c>
      <c r="B146" s="119"/>
      <c r="C146" s="119"/>
      <c r="D146" s="66"/>
      <c r="E146" s="51"/>
      <c r="F146" s="51"/>
      <c r="G146" s="61">
        <f>I146</f>
        <v>1.1000000000000001</v>
      </c>
      <c r="H146" s="61">
        <v>0</v>
      </c>
      <c r="I146" s="118">
        <v>1.1000000000000001</v>
      </c>
      <c r="J146" s="118"/>
      <c r="K146" s="61"/>
      <c r="L146" s="84"/>
      <c r="M146" s="19"/>
      <c r="N146" s="18"/>
    </row>
    <row r="147" spans="1:16" s="39" customFormat="1" x14ac:dyDescent="0.25">
      <c r="A147" s="116" t="s">
        <v>26</v>
      </c>
      <c r="B147" s="116"/>
      <c r="C147" s="116"/>
      <c r="D147" s="66"/>
      <c r="E147" s="66"/>
      <c r="F147" s="78"/>
      <c r="G147" s="61">
        <f>H147+I147</f>
        <v>39940.499999999993</v>
      </c>
      <c r="H147" s="77">
        <f>SUM(H149:H153)</f>
        <v>15724.6</v>
      </c>
      <c r="I147" s="115">
        <f>SUM(I149:J153)</f>
        <v>24215.899999999994</v>
      </c>
      <c r="J147" s="115"/>
      <c r="K147" s="71"/>
      <c r="L147" s="86"/>
      <c r="M147" s="7"/>
      <c r="N147" s="10"/>
      <c r="O147" s="11">
        <f>I147+H147</f>
        <v>39940.499999999993</v>
      </c>
      <c r="P147" s="46">
        <f>39940.5-G147</f>
        <v>0</v>
      </c>
    </row>
    <row r="148" spans="1:16" s="39" customFormat="1" x14ac:dyDescent="0.25">
      <c r="A148" s="116" t="s">
        <v>12</v>
      </c>
      <c r="B148" s="116"/>
      <c r="C148" s="116"/>
      <c r="D148" s="66"/>
      <c r="E148" s="66"/>
      <c r="F148" s="78"/>
      <c r="G148" s="68"/>
      <c r="H148" s="77"/>
      <c r="I148" s="115"/>
      <c r="J148" s="115"/>
      <c r="K148" s="70"/>
      <c r="L148" s="89"/>
      <c r="M148" s="33"/>
      <c r="N148" s="10"/>
      <c r="O148" s="10"/>
    </row>
    <row r="149" spans="1:16" s="39" customFormat="1" ht="33.75" customHeight="1" x14ac:dyDescent="0.25">
      <c r="A149" s="116" t="s">
        <v>21</v>
      </c>
      <c r="B149" s="116"/>
      <c r="C149" s="116"/>
      <c r="D149" s="66"/>
      <c r="E149" s="51" t="s">
        <v>57</v>
      </c>
      <c r="F149" s="53">
        <f>F16+F20+F24+F28+F40+F44+F36+F32</f>
        <v>7</v>
      </c>
      <c r="G149" s="61">
        <f t="shared" ref="G149:G158" si="18">H149+I149</f>
        <v>10847.799999999997</v>
      </c>
      <c r="H149" s="77">
        <f>H16+H20+H24+H44</f>
        <v>0</v>
      </c>
      <c r="I149" s="115">
        <f>J16+J20+J24+J44+J28+J32+J40+J36</f>
        <v>10847.799999999997</v>
      </c>
      <c r="J149" s="115"/>
      <c r="K149" s="68">
        <v>112</v>
      </c>
      <c r="L149" s="84" t="s">
        <v>41</v>
      </c>
      <c r="M149" s="19">
        <v>228</v>
      </c>
      <c r="N149" s="11">
        <f>I149+I150</f>
        <v>14195.899999999998</v>
      </c>
      <c r="O149" s="11">
        <f>G149+G150</f>
        <v>29920.5</v>
      </c>
      <c r="P149" s="22"/>
    </row>
    <row r="150" spans="1:16" s="39" customFormat="1" ht="30.75" customHeight="1" x14ac:dyDescent="0.25">
      <c r="A150" s="112" t="s">
        <v>52</v>
      </c>
      <c r="B150" s="112"/>
      <c r="C150" s="112"/>
      <c r="D150" s="66"/>
      <c r="E150" s="51" t="s">
        <v>20</v>
      </c>
      <c r="F150" s="53">
        <f>F53+F57+F61+F65</f>
        <v>1</v>
      </c>
      <c r="G150" s="61">
        <f t="shared" si="18"/>
        <v>19072.7</v>
      </c>
      <c r="H150" s="77">
        <f>H61</f>
        <v>15724.6</v>
      </c>
      <c r="I150" s="115">
        <f>I69</f>
        <v>3348.1000000000004</v>
      </c>
      <c r="J150" s="115"/>
      <c r="K150" s="68">
        <v>112</v>
      </c>
      <c r="L150" s="88" t="s">
        <v>41</v>
      </c>
      <c r="M150" s="19">
        <v>400</v>
      </c>
      <c r="N150" s="11">
        <f>I149+I150</f>
        <v>14195.899999999998</v>
      </c>
      <c r="O150" s="44"/>
    </row>
    <row r="151" spans="1:16" s="39" customFormat="1" ht="21" customHeight="1" x14ac:dyDescent="0.25">
      <c r="A151" s="112" t="s">
        <v>28</v>
      </c>
      <c r="B151" s="112"/>
      <c r="C151" s="112"/>
      <c r="D151" s="66"/>
      <c r="E151" s="51" t="s">
        <v>20</v>
      </c>
      <c r="F151" s="69">
        <f>F74+F78+F82+F86</f>
        <v>1</v>
      </c>
      <c r="G151" s="61">
        <f t="shared" si="18"/>
        <v>0</v>
      </c>
      <c r="H151" s="77">
        <f>H86</f>
        <v>0</v>
      </c>
      <c r="I151" s="115">
        <f>J74+J78+J82+J86+J90</f>
        <v>0</v>
      </c>
      <c r="J151" s="115"/>
      <c r="K151" s="70">
        <v>112</v>
      </c>
      <c r="L151" s="84" t="s">
        <v>41</v>
      </c>
      <c r="M151" s="19">
        <v>228</v>
      </c>
      <c r="N151" s="10"/>
      <c r="O151" s="44"/>
    </row>
    <row r="152" spans="1:16" s="39" customFormat="1" ht="15.75" customHeight="1" x14ac:dyDescent="0.25">
      <c r="A152" s="116" t="s">
        <v>14</v>
      </c>
      <c r="B152" s="116"/>
      <c r="C152" s="116"/>
      <c r="D152" s="66"/>
      <c r="E152" s="51" t="s">
        <v>20</v>
      </c>
      <c r="F152" s="78">
        <f>F100+F105</f>
        <v>0</v>
      </c>
      <c r="G152" s="61">
        <f t="shared" si="18"/>
        <v>0</v>
      </c>
      <c r="H152" s="77">
        <f>-H116+H121</f>
        <v>0</v>
      </c>
      <c r="I152" s="115">
        <f>J100+J105</f>
        <v>0</v>
      </c>
      <c r="J152" s="115"/>
      <c r="K152" s="70">
        <v>112</v>
      </c>
      <c r="L152" s="84" t="s">
        <v>46</v>
      </c>
      <c r="M152" s="19">
        <v>600</v>
      </c>
      <c r="N152" s="10"/>
    </row>
    <row r="153" spans="1:16" s="39" customFormat="1" ht="27.75" customHeight="1" x14ac:dyDescent="0.25">
      <c r="A153" s="116" t="s">
        <v>130</v>
      </c>
      <c r="B153" s="116"/>
      <c r="C153" s="116"/>
      <c r="D153" s="66"/>
      <c r="E153" s="51"/>
      <c r="F153" s="69"/>
      <c r="G153" s="61">
        <f t="shared" si="18"/>
        <v>10019.999999999998</v>
      </c>
      <c r="H153" s="77">
        <v>0</v>
      </c>
      <c r="I153" s="115">
        <f>I154+I155+I157</f>
        <v>10019.999999999998</v>
      </c>
      <c r="J153" s="115"/>
      <c r="K153" s="70">
        <v>112</v>
      </c>
      <c r="L153" s="84" t="s">
        <v>47</v>
      </c>
      <c r="M153" s="19">
        <v>600</v>
      </c>
      <c r="N153" s="11">
        <f>9355.07-I153</f>
        <v>-664.92999999999847</v>
      </c>
    </row>
    <row r="154" spans="1:16" s="39" customFormat="1" ht="32.25" customHeight="1" x14ac:dyDescent="0.25">
      <c r="A154" s="112" t="s">
        <v>70</v>
      </c>
      <c r="B154" s="112"/>
      <c r="C154" s="112"/>
      <c r="D154" s="66"/>
      <c r="E154" s="51" t="s">
        <v>20</v>
      </c>
      <c r="F154" s="69">
        <f>F116</f>
        <v>6</v>
      </c>
      <c r="G154" s="61">
        <f t="shared" si="18"/>
        <v>7914.3999999999987</v>
      </c>
      <c r="H154" s="77">
        <v>0</v>
      </c>
      <c r="I154" s="115">
        <f>J116</f>
        <v>7914.3999999999987</v>
      </c>
      <c r="J154" s="115"/>
      <c r="K154" s="70">
        <v>112</v>
      </c>
      <c r="L154" s="84" t="s">
        <v>47</v>
      </c>
      <c r="M154" s="19">
        <v>600</v>
      </c>
      <c r="N154" s="11">
        <f>(I154+I155)-7149.4</f>
        <v>1971.4999999999982</v>
      </c>
    </row>
    <row r="155" spans="1:16" s="39" customFormat="1" ht="18.75" customHeight="1" x14ac:dyDescent="0.25">
      <c r="A155" s="112" t="s">
        <v>81</v>
      </c>
      <c r="B155" s="112"/>
      <c r="C155" s="112"/>
      <c r="D155" s="66"/>
      <c r="E155" s="51"/>
      <c r="F155" s="69">
        <f>F156</f>
        <v>0</v>
      </c>
      <c r="G155" s="61">
        <f t="shared" si="18"/>
        <v>1206.5</v>
      </c>
      <c r="H155" s="77">
        <f>H156</f>
        <v>0</v>
      </c>
      <c r="I155" s="115">
        <f>I156</f>
        <v>1206.5</v>
      </c>
      <c r="J155" s="115"/>
      <c r="K155" s="70">
        <v>112</v>
      </c>
      <c r="L155" s="84" t="s">
        <v>47</v>
      </c>
      <c r="M155" s="19">
        <v>600</v>
      </c>
      <c r="N155" s="11"/>
    </row>
    <row r="156" spans="1:16" s="39" customFormat="1" ht="17.25" customHeight="1" x14ac:dyDescent="0.25">
      <c r="A156" s="112" t="s">
        <v>82</v>
      </c>
      <c r="B156" s="112"/>
      <c r="C156" s="112"/>
      <c r="D156" s="66"/>
      <c r="E156" s="51"/>
      <c r="F156" s="69"/>
      <c r="G156" s="61">
        <f t="shared" ref="G156" si="19">I156</f>
        <v>1206.5</v>
      </c>
      <c r="H156" s="72"/>
      <c r="I156" s="113">
        <v>1206.5</v>
      </c>
      <c r="J156" s="114"/>
      <c r="K156" s="114"/>
      <c r="L156" s="84"/>
      <c r="M156" s="19"/>
      <c r="N156" s="44"/>
    </row>
    <row r="157" spans="1:16" s="39" customFormat="1" ht="30.75" customHeight="1" x14ac:dyDescent="0.25">
      <c r="A157" s="112" t="s">
        <v>91</v>
      </c>
      <c r="B157" s="112"/>
      <c r="C157" s="112"/>
      <c r="D157" s="66"/>
      <c r="E157" s="51"/>
      <c r="F157" s="69"/>
      <c r="G157" s="61">
        <f t="shared" ref="G157" si="20">I157</f>
        <v>899.1</v>
      </c>
      <c r="H157" s="72"/>
      <c r="I157" s="113">
        <f>I127</f>
        <v>899.1</v>
      </c>
      <c r="J157" s="114"/>
      <c r="K157" s="114"/>
      <c r="L157" s="84"/>
      <c r="M157" s="19"/>
      <c r="N157" s="44"/>
    </row>
    <row r="158" spans="1:16" s="39" customFormat="1" x14ac:dyDescent="0.25">
      <c r="A158" s="116" t="s">
        <v>27</v>
      </c>
      <c r="B158" s="116"/>
      <c r="C158" s="116"/>
      <c r="D158" s="66"/>
      <c r="E158" s="66"/>
      <c r="F158" s="78"/>
      <c r="G158" s="61">
        <f t="shared" si="18"/>
        <v>24754.699999999997</v>
      </c>
      <c r="H158" s="68">
        <f>SUM(H160:H164)</f>
        <v>17023.8</v>
      </c>
      <c r="I158" s="115">
        <f>SUM(I160:J164)</f>
        <v>7730.9</v>
      </c>
      <c r="J158" s="115"/>
      <c r="K158" s="66"/>
      <c r="L158" s="86"/>
      <c r="M158" s="6"/>
    </row>
    <row r="159" spans="1:16" s="39" customFormat="1" x14ac:dyDescent="0.25">
      <c r="A159" s="116" t="s">
        <v>12</v>
      </c>
      <c r="B159" s="116"/>
      <c r="C159" s="116"/>
      <c r="D159" s="66"/>
      <c r="E159" s="66"/>
      <c r="F159" s="78"/>
      <c r="G159" s="68"/>
      <c r="H159" s="68"/>
      <c r="I159" s="115"/>
      <c r="J159" s="115"/>
      <c r="K159" s="66"/>
      <c r="L159" s="89"/>
      <c r="M159" s="33"/>
    </row>
    <row r="160" spans="1:16" s="39" customFormat="1" ht="33.75" customHeight="1" x14ac:dyDescent="0.25">
      <c r="A160" s="116" t="s">
        <v>21</v>
      </c>
      <c r="B160" s="116"/>
      <c r="C160" s="116"/>
      <c r="D160" s="66"/>
      <c r="E160" s="51" t="s">
        <v>57</v>
      </c>
      <c r="F160" s="53">
        <f>F17+F21+F25+F45</f>
        <v>0</v>
      </c>
      <c r="G160" s="61">
        <f t="shared" ref="G160:G167" si="21">H160+I160</f>
        <v>0</v>
      </c>
      <c r="H160" s="68">
        <v>0</v>
      </c>
      <c r="I160" s="115">
        <f>J17+J21+J25+J45</f>
        <v>0</v>
      </c>
      <c r="J160" s="115"/>
      <c r="K160" s="78">
        <v>112</v>
      </c>
      <c r="L160" s="84" t="s">
        <v>41</v>
      </c>
      <c r="M160" s="19">
        <v>228</v>
      </c>
      <c r="N160" s="21"/>
    </row>
    <row r="161" spans="1:14" s="39" customFormat="1" ht="30.75" customHeight="1" x14ac:dyDescent="0.25">
      <c r="A161" s="112" t="s">
        <v>52</v>
      </c>
      <c r="B161" s="112"/>
      <c r="C161" s="112"/>
      <c r="D161" s="66"/>
      <c r="E161" s="51" t="s">
        <v>20</v>
      </c>
      <c r="F161" s="53">
        <f>+F54+F58+F62+F66</f>
        <v>1</v>
      </c>
      <c r="G161" s="61">
        <f t="shared" si="21"/>
        <v>17195.8</v>
      </c>
      <c r="H161" s="68">
        <f>H66</f>
        <v>17023.8</v>
      </c>
      <c r="I161" s="115">
        <f>J54+J58+J62+J66</f>
        <v>172</v>
      </c>
      <c r="J161" s="115"/>
      <c r="K161" s="78">
        <v>112</v>
      </c>
      <c r="L161" s="88" t="s">
        <v>41</v>
      </c>
      <c r="M161" s="19">
        <v>400</v>
      </c>
      <c r="N161" s="11">
        <f>I160+I161</f>
        <v>172</v>
      </c>
    </row>
    <row r="162" spans="1:14" s="39" customFormat="1" ht="21" customHeight="1" x14ac:dyDescent="0.25">
      <c r="A162" s="112" t="s">
        <v>28</v>
      </c>
      <c r="B162" s="112"/>
      <c r="C162" s="112"/>
      <c r="D162" s="66"/>
      <c r="E162" s="51" t="s">
        <v>20</v>
      </c>
      <c r="F162" s="69">
        <f>F83+F87+F91+F99</f>
        <v>1</v>
      </c>
      <c r="G162" s="61">
        <f t="shared" si="21"/>
        <v>0</v>
      </c>
      <c r="H162" s="68">
        <f>H99</f>
        <v>0</v>
      </c>
      <c r="I162" s="115">
        <f>J83+J87+J91+J99+J103</f>
        <v>0</v>
      </c>
      <c r="J162" s="115"/>
      <c r="K162" s="66">
        <v>112</v>
      </c>
      <c r="L162" s="84" t="s">
        <v>41</v>
      </c>
      <c r="M162" s="19">
        <v>228</v>
      </c>
      <c r="N162" s="10"/>
    </row>
    <row r="163" spans="1:14" s="39" customFormat="1" ht="15.75" customHeight="1" x14ac:dyDescent="0.25">
      <c r="A163" s="116" t="s">
        <v>14</v>
      </c>
      <c r="B163" s="116"/>
      <c r="C163" s="116"/>
      <c r="D163" s="66"/>
      <c r="E163" s="51" t="s">
        <v>20</v>
      </c>
      <c r="F163" s="78">
        <f>F101+F106</f>
        <v>0</v>
      </c>
      <c r="G163" s="61">
        <f t="shared" si="21"/>
        <v>0</v>
      </c>
      <c r="H163" s="68">
        <f>-H125+H135</f>
        <v>0</v>
      </c>
      <c r="I163" s="115">
        <f>J113+J118</f>
        <v>0</v>
      </c>
      <c r="J163" s="115"/>
      <c r="K163" s="66">
        <v>112</v>
      </c>
      <c r="L163" s="84" t="s">
        <v>46</v>
      </c>
      <c r="M163" s="19">
        <v>600</v>
      </c>
      <c r="N163" s="10"/>
    </row>
    <row r="164" spans="1:14" s="39" customFormat="1" ht="27.75" customHeight="1" x14ac:dyDescent="0.25">
      <c r="A164" s="116" t="s">
        <v>131</v>
      </c>
      <c r="B164" s="116"/>
      <c r="C164" s="116"/>
      <c r="D164" s="66"/>
      <c r="E164" s="51"/>
      <c r="F164" s="69"/>
      <c r="G164" s="61">
        <f t="shared" si="21"/>
        <v>7558.9</v>
      </c>
      <c r="H164" s="68">
        <v>0</v>
      </c>
      <c r="I164" s="115">
        <f>I165+I166</f>
        <v>7558.9</v>
      </c>
      <c r="J164" s="115"/>
      <c r="K164" s="66">
        <v>112</v>
      </c>
      <c r="L164" s="84" t="s">
        <v>47</v>
      </c>
      <c r="M164" s="19">
        <v>600</v>
      </c>
      <c r="N164" s="11">
        <f>9355.07-I164</f>
        <v>1796.17</v>
      </c>
    </row>
    <row r="165" spans="1:14" s="39" customFormat="1" ht="32.25" customHeight="1" x14ac:dyDescent="0.25">
      <c r="A165" s="112" t="s">
        <v>70</v>
      </c>
      <c r="B165" s="112"/>
      <c r="C165" s="112"/>
      <c r="D165" s="66"/>
      <c r="E165" s="51" t="s">
        <v>20</v>
      </c>
      <c r="F165" s="69">
        <f>F117</f>
        <v>6</v>
      </c>
      <c r="G165" s="61">
        <f t="shared" si="21"/>
        <v>7558.9</v>
      </c>
      <c r="H165" s="68">
        <v>0</v>
      </c>
      <c r="I165" s="115">
        <f>I117</f>
        <v>7558.9</v>
      </c>
      <c r="J165" s="115"/>
      <c r="K165" s="66">
        <v>112</v>
      </c>
      <c r="L165" s="84" t="s">
        <v>47</v>
      </c>
      <c r="M165" s="19">
        <v>600</v>
      </c>
      <c r="N165" s="11">
        <f>(I165+I166)-7149.4</f>
        <v>409.5</v>
      </c>
    </row>
    <row r="166" spans="1:14" s="39" customFormat="1" ht="21.75" customHeight="1" x14ac:dyDescent="0.25">
      <c r="A166" s="112" t="s">
        <v>71</v>
      </c>
      <c r="B166" s="112"/>
      <c r="C166" s="112"/>
      <c r="D166" s="66"/>
      <c r="E166" s="51"/>
      <c r="F166" s="69"/>
      <c r="G166" s="61">
        <f t="shared" si="21"/>
        <v>0</v>
      </c>
      <c r="H166" s="68">
        <v>0</v>
      </c>
      <c r="I166" s="115">
        <v>0</v>
      </c>
      <c r="J166" s="115"/>
      <c r="K166" s="66">
        <v>112</v>
      </c>
      <c r="L166" s="84" t="s">
        <v>47</v>
      </c>
      <c r="M166" s="19">
        <v>600</v>
      </c>
      <c r="N166" s="11"/>
    </row>
    <row r="167" spans="1:14" s="39" customFormat="1" x14ac:dyDescent="0.25">
      <c r="A167" s="116" t="s">
        <v>72</v>
      </c>
      <c r="B167" s="116"/>
      <c r="C167" s="116"/>
      <c r="D167" s="66"/>
      <c r="E167" s="66"/>
      <c r="F167" s="78"/>
      <c r="G167" s="61">
        <f t="shared" si="21"/>
        <v>24754.699999999997</v>
      </c>
      <c r="H167" s="68">
        <f>SUM(H169:H173)</f>
        <v>17023.8</v>
      </c>
      <c r="I167" s="115">
        <f>SUM(I169:J173)</f>
        <v>7730.9</v>
      </c>
      <c r="J167" s="115"/>
      <c r="K167" s="66"/>
      <c r="L167" s="86"/>
      <c r="M167" s="6"/>
    </row>
    <row r="168" spans="1:14" s="39" customFormat="1" x14ac:dyDescent="0.25">
      <c r="A168" s="116" t="s">
        <v>12</v>
      </c>
      <c r="B168" s="116"/>
      <c r="C168" s="116"/>
      <c r="D168" s="66"/>
      <c r="E168" s="66"/>
      <c r="F168" s="78"/>
      <c r="G168" s="68"/>
      <c r="H168" s="68"/>
      <c r="I168" s="115"/>
      <c r="J168" s="115"/>
      <c r="K168" s="66"/>
      <c r="L168" s="89"/>
      <c r="M168" s="33"/>
    </row>
    <row r="169" spans="1:14" s="39" customFormat="1" ht="33.75" customHeight="1" x14ac:dyDescent="0.25">
      <c r="A169" s="116" t="s">
        <v>21</v>
      </c>
      <c r="B169" s="116"/>
      <c r="C169" s="116"/>
      <c r="D169" s="66"/>
      <c r="E169" s="51" t="s">
        <v>57</v>
      </c>
      <c r="F169" s="53">
        <f>F18+F22+F26+F46</f>
        <v>0</v>
      </c>
      <c r="G169" s="61">
        <f t="shared" ref="G169:G175" si="22">H169+I169</f>
        <v>0</v>
      </c>
      <c r="H169" s="68">
        <v>0</v>
      </c>
      <c r="I169" s="115">
        <f>J26+J46+J54+J58</f>
        <v>0</v>
      </c>
      <c r="J169" s="115"/>
      <c r="K169" s="78">
        <v>112</v>
      </c>
      <c r="L169" s="84" t="s">
        <v>41</v>
      </c>
      <c r="M169" s="19">
        <v>228</v>
      </c>
      <c r="N169" s="21"/>
    </row>
    <row r="170" spans="1:14" s="39" customFormat="1" ht="30.75" customHeight="1" x14ac:dyDescent="0.25">
      <c r="A170" s="112" t="s">
        <v>52</v>
      </c>
      <c r="B170" s="112"/>
      <c r="C170" s="112"/>
      <c r="D170" s="66"/>
      <c r="E170" s="51" t="s">
        <v>20</v>
      </c>
      <c r="F170" s="53">
        <f>F55+F63+F67+F59</f>
        <v>1</v>
      </c>
      <c r="G170" s="61">
        <f t="shared" si="22"/>
        <v>17195.8</v>
      </c>
      <c r="H170" s="68">
        <f>H59</f>
        <v>17023.8</v>
      </c>
      <c r="I170" s="115">
        <f>J59</f>
        <v>172</v>
      </c>
      <c r="J170" s="115"/>
      <c r="K170" s="78">
        <v>112</v>
      </c>
      <c r="L170" s="88" t="s">
        <v>41</v>
      </c>
      <c r="M170" s="19">
        <v>400</v>
      </c>
      <c r="N170" s="11">
        <f>I169+I170</f>
        <v>172</v>
      </c>
    </row>
    <row r="171" spans="1:14" s="39" customFormat="1" ht="21" customHeight="1" x14ac:dyDescent="0.25">
      <c r="A171" s="112" t="s">
        <v>28</v>
      </c>
      <c r="B171" s="112"/>
      <c r="C171" s="112"/>
      <c r="D171" s="66"/>
      <c r="E171" s="51" t="s">
        <v>20</v>
      </c>
      <c r="F171" s="69">
        <f>F76+F80+F84+F88</f>
        <v>1</v>
      </c>
      <c r="G171" s="61">
        <f t="shared" si="22"/>
        <v>0</v>
      </c>
      <c r="H171" s="68">
        <f>H112</f>
        <v>0</v>
      </c>
      <c r="I171" s="115">
        <v>0</v>
      </c>
      <c r="J171" s="115"/>
      <c r="K171" s="66">
        <v>112</v>
      </c>
      <c r="L171" s="84" t="s">
        <v>41</v>
      </c>
      <c r="M171" s="19">
        <v>228</v>
      </c>
      <c r="N171" s="10"/>
    </row>
    <row r="172" spans="1:14" s="39" customFormat="1" ht="15.75" customHeight="1" x14ac:dyDescent="0.25">
      <c r="A172" s="116" t="s">
        <v>14</v>
      </c>
      <c r="B172" s="116"/>
      <c r="C172" s="116"/>
      <c r="D172" s="66"/>
      <c r="E172" s="51" t="s">
        <v>20</v>
      </c>
      <c r="F172" s="78">
        <f>F122+F128</f>
        <v>0</v>
      </c>
      <c r="G172" s="61">
        <f t="shared" si="22"/>
        <v>0</v>
      </c>
      <c r="H172" s="68">
        <f>-H139+H144</f>
        <v>0</v>
      </c>
      <c r="I172" s="115">
        <f>J122+J128</f>
        <v>0</v>
      </c>
      <c r="J172" s="115"/>
      <c r="K172" s="66">
        <v>112</v>
      </c>
      <c r="L172" s="84" t="s">
        <v>46</v>
      </c>
      <c r="M172" s="19">
        <v>600</v>
      </c>
      <c r="N172" s="10"/>
    </row>
    <row r="173" spans="1:14" s="39" customFormat="1" ht="27.75" customHeight="1" x14ac:dyDescent="0.25">
      <c r="A173" s="116" t="s">
        <v>130</v>
      </c>
      <c r="B173" s="116"/>
      <c r="C173" s="116"/>
      <c r="D173" s="66"/>
      <c r="E173" s="51"/>
      <c r="F173" s="69"/>
      <c r="G173" s="61">
        <f t="shared" si="22"/>
        <v>7558.9</v>
      </c>
      <c r="H173" s="68">
        <v>0</v>
      </c>
      <c r="I173" s="115">
        <f>I174+I175</f>
        <v>7558.9</v>
      </c>
      <c r="J173" s="115"/>
      <c r="K173" s="66">
        <v>112</v>
      </c>
      <c r="L173" s="84" t="s">
        <v>47</v>
      </c>
      <c r="M173" s="19">
        <v>600</v>
      </c>
      <c r="N173" s="11">
        <f>9355.07-I173</f>
        <v>1796.17</v>
      </c>
    </row>
    <row r="174" spans="1:14" s="39" customFormat="1" ht="32.25" customHeight="1" x14ac:dyDescent="0.25">
      <c r="A174" s="112" t="s">
        <v>70</v>
      </c>
      <c r="B174" s="112"/>
      <c r="C174" s="112"/>
      <c r="D174" s="66"/>
      <c r="E174" s="51" t="s">
        <v>20</v>
      </c>
      <c r="F174" s="69">
        <f>F118</f>
        <v>6</v>
      </c>
      <c r="G174" s="61">
        <f t="shared" si="22"/>
        <v>7558.9</v>
      </c>
      <c r="H174" s="68">
        <v>0</v>
      </c>
      <c r="I174" s="115">
        <f>7558.9</f>
        <v>7558.9</v>
      </c>
      <c r="J174" s="115"/>
      <c r="K174" s="66">
        <v>112</v>
      </c>
      <c r="L174" s="84" t="s">
        <v>47</v>
      </c>
      <c r="M174" s="19">
        <v>600</v>
      </c>
      <c r="N174" s="11">
        <f>(I174+I175)-7149.4</f>
        <v>409.5</v>
      </c>
    </row>
    <row r="175" spans="1:14" s="39" customFormat="1" ht="21.75" customHeight="1" x14ac:dyDescent="0.25">
      <c r="A175" s="112" t="s">
        <v>71</v>
      </c>
      <c r="B175" s="112"/>
      <c r="C175" s="112"/>
      <c r="D175" s="66"/>
      <c r="E175" s="51"/>
      <c r="F175" s="69"/>
      <c r="G175" s="61">
        <f t="shared" si="22"/>
        <v>0</v>
      </c>
      <c r="H175" s="68">
        <v>0</v>
      </c>
      <c r="I175" s="115">
        <v>0</v>
      </c>
      <c r="J175" s="115"/>
      <c r="K175" s="66">
        <v>112</v>
      </c>
      <c r="L175" s="84" t="s">
        <v>47</v>
      </c>
      <c r="M175" s="19">
        <v>600</v>
      </c>
      <c r="N175" s="11"/>
    </row>
    <row r="176" spans="1:14" s="39" customFormat="1" ht="19.5" customHeight="1" x14ac:dyDescent="0.25">
      <c r="A176" s="131" t="s">
        <v>117</v>
      </c>
      <c r="B176" s="131"/>
      <c r="C176" s="131"/>
      <c r="D176" s="73"/>
      <c r="E176" s="73"/>
      <c r="F176" s="78"/>
      <c r="G176" s="68">
        <f>G134+G147+G158+G167</f>
        <v>103322.43958999998</v>
      </c>
      <c r="H176" s="68">
        <f>H158+H147+H134+H167</f>
        <v>49772.2</v>
      </c>
      <c r="I176" s="115">
        <f>I167+I158+I147+I134</f>
        <v>53550.239589999997</v>
      </c>
      <c r="J176" s="115"/>
      <c r="K176" s="73"/>
      <c r="L176" s="90"/>
      <c r="M176" s="4"/>
      <c r="N176" s="44"/>
    </row>
    <row r="177" spans="1:13" x14ac:dyDescent="0.25">
      <c r="A177" s="2"/>
      <c r="B177" s="2"/>
      <c r="C177" s="2"/>
      <c r="D177" s="2"/>
      <c r="E177" s="2"/>
      <c r="F177" s="80"/>
      <c r="G177" s="80"/>
      <c r="H177" s="80"/>
      <c r="I177" s="80"/>
      <c r="J177" s="80"/>
      <c r="K177" s="2"/>
      <c r="L177" s="2"/>
      <c r="M177" s="2"/>
    </row>
    <row r="178" spans="1:13" ht="15.75" x14ac:dyDescent="0.25">
      <c r="A178" s="3"/>
      <c r="G178" s="81"/>
      <c r="H178" s="82"/>
      <c r="J178" s="82"/>
    </row>
    <row r="179" spans="1:13" ht="15.75" x14ac:dyDescent="0.25">
      <c r="A179" s="3"/>
      <c r="G179" s="82"/>
      <c r="H179" s="82"/>
    </row>
    <row r="180" spans="1:13" ht="15.75" x14ac:dyDescent="0.25">
      <c r="A180" s="3"/>
      <c r="G180" s="82"/>
    </row>
    <row r="181" spans="1:13" ht="15.75" x14ac:dyDescent="0.25">
      <c r="A181" s="3"/>
    </row>
    <row r="182" spans="1:13" ht="15.75" x14ac:dyDescent="0.25">
      <c r="A182" s="3"/>
    </row>
  </sheetData>
  <mergeCells count="247">
    <mergeCell ref="A130:C133"/>
    <mergeCell ref="I130:J130"/>
    <mergeCell ref="I131:J131"/>
    <mergeCell ref="I132:J132"/>
    <mergeCell ref="I133:J133"/>
    <mergeCell ref="A92:C95"/>
    <mergeCell ref="I92:J92"/>
    <mergeCell ref="I93:J93"/>
    <mergeCell ref="I94:J94"/>
    <mergeCell ref="I95:J95"/>
    <mergeCell ref="A108:C111"/>
    <mergeCell ref="I108:J108"/>
    <mergeCell ref="I109:J109"/>
    <mergeCell ref="I110:J110"/>
    <mergeCell ref="I111:J111"/>
    <mergeCell ref="B127:C127"/>
    <mergeCell ref="D126:D127"/>
    <mergeCell ref="I127:J127"/>
    <mergeCell ref="A119:A129"/>
    <mergeCell ref="I119:J119"/>
    <mergeCell ref="I50:J50"/>
    <mergeCell ref="I48:J48"/>
    <mergeCell ref="I49:J49"/>
    <mergeCell ref="A47:C50"/>
    <mergeCell ref="A68:C71"/>
    <mergeCell ref="I68:J68"/>
    <mergeCell ref="I69:J69"/>
    <mergeCell ref="I70:J70"/>
    <mergeCell ref="I71:J71"/>
    <mergeCell ref="A51:J51"/>
    <mergeCell ref="A156:C156"/>
    <mergeCell ref="I156:K156"/>
    <mergeCell ref="M99:M101"/>
    <mergeCell ref="L99:L101"/>
    <mergeCell ref="K3:L3"/>
    <mergeCell ref="K4:L4"/>
    <mergeCell ref="A6:M6"/>
    <mergeCell ref="A7:M7"/>
    <mergeCell ref="A8:M8"/>
    <mergeCell ref="A9:A10"/>
    <mergeCell ref="B9:C10"/>
    <mergeCell ref="D9:D10"/>
    <mergeCell ref="E9:F9"/>
    <mergeCell ref="G9:J9"/>
    <mergeCell ref="A12:J12"/>
    <mergeCell ref="A13:J13"/>
    <mergeCell ref="A14:J14"/>
    <mergeCell ref="M52:M66"/>
    <mergeCell ref="I47:J47"/>
    <mergeCell ref="K60:K62"/>
    <mergeCell ref="K56:K58"/>
    <mergeCell ref="K9:K10"/>
    <mergeCell ref="L9:L10"/>
    <mergeCell ref="M9:M10"/>
    <mergeCell ref="I10:J10"/>
    <mergeCell ref="B11:C11"/>
    <mergeCell ref="I11:J11"/>
    <mergeCell ref="K15:K45"/>
    <mergeCell ref="L15:L45"/>
    <mergeCell ref="B43:C46"/>
    <mergeCell ref="E43:E46"/>
    <mergeCell ref="E15:E18"/>
    <mergeCell ref="A15:A18"/>
    <mergeCell ref="B15:C18"/>
    <mergeCell ref="A19:A22"/>
    <mergeCell ref="B19:C22"/>
    <mergeCell ref="E19:E22"/>
    <mergeCell ref="A23:A26"/>
    <mergeCell ref="B23:C26"/>
    <mergeCell ref="E23:E26"/>
    <mergeCell ref="A27:A30"/>
    <mergeCell ref="B27:C30"/>
    <mergeCell ref="E27:E30"/>
    <mergeCell ref="A39:A42"/>
    <mergeCell ref="B39:C42"/>
    <mergeCell ref="E39:E42"/>
    <mergeCell ref="A31:A34"/>
    <mergeCell ref="B31:C34"/>
    <mergeCell ref="L119:L125"/>
    <mergeCell ref="L104:L106"/>
    <mergeCell ref="B114:C114"/>
    <mergeCell ref="I114:J114"/>
    <mergeCell ref="I117:J117"/>
    <mergeCell ref="I120:J120"/>
    <mergeCell ref="B119:C119"/>
    <mergeCell ref="B120:C120"/>
    <mergeCell ref="K52:K54"/>
    <mergeCell ref="L52:L66"/>
    <mergeCell ref="K73:K75"/>
    <mergeCell ref="L73:L88"/>
    <mergeCell ref="K77:K79"/>
    <mergeCell ref="K85:K87"/>
    <mergeCell ref="K81:K83"/>
    <mergeCell ref="I121:J121"/>
    <mergeCell ref="A72:J72"/>
    <mergeCell ref="A96:J96"/>
    <mergeCell ref="B121:C121"/>
    <mergeCell ref="A52:A55"/>
    <mergeCell ref="B52:C55"/>
    <mergeCell ref="E52:E55"/>
    <mergeCell ref="A73:A76"/>
    <mergeCell ref="B73:C76"/>
    <mergeCell ref="A152:C152"/>
    <mergeCell ref="I152:J152"/>
    <mergeCell ref="A153:C153"/>
    <mergeCell ref="I153:J153"/>
    <mergeCell ref="A154:C154"/>
    <mergeCell ref="I154:J154"/>
    <mergeCell ref="A155:C155"/>
    <mergeCell ref="I135:J135"/>
    <mergeCell ref="A136:C136"/>
    <mergeCell ref="A135:C135"/>
    <mergeCell ref="A147:C147"/>
    <mergeCell ref="I147:J147"/>
    <mergeCell ref="A148:C148"/>
    <mergeCell ref="I148:J148"/>
    <mergeCell ref="A149:C149"/>
    <mergeCell ref="I149:J149"/>
    <mergeCell ref="A150:C150"/>
    <mergeCell ref="I150:J150"/>
    <mergeCell ref="A151:C151"/>
    <mergeCell ref="I151:J151"/>
    <mergeCell ref="I138:J138"/>
    <mergeCell ref="I155:J155"/>
    <mergeCell ref="A176:C176"/>
    <mergeCell ref="I176:J176"/>
    <mergeCell ref="A167:C167"/>
    <mergeCell ref="I167:J167"/>
    <mergeCell ref="A168:C168"/>
    <mergeCell ref="I168:J168"/>
    <mergeCell ref="A169:C169"/>
    <mergeCell ref="I169:J169"/>
    <mergeCell ref="A163:C163"/>
    <mergeCell ref="I163:J163"/>
    <mergeCell ref="A170:C170"/>
    <mergeCell ref="I170:J170"/>
    <mergeCell ref="A171:C171"/>
    <mergeCell ref="I171:J171"/>
    <mergeCell ref="A165:C165"/>
    <mergeCell ref="I165:J165"/>
    <mergeCell ref="A166:C166"/>
    <mergeCell ref="I166:J166"/>
    <mergeCell ref="A172:C172"/>
    <mergeCell ref="I172:J172"/>
    <mergeCell ref="A175:C175"/>
    <mergeCell ref="I175:J175"/>
    <mergeCell ref="A173:C173"/>
    <mergeCell ref="I173:J173"/>
    <mergeCell ref="M119:M125"/>
    <mergeCell ref="M104:M106"/>
    <mergeCell ref="M73:M88"/>
    <mergeCell ref="M15:M45"/>
    <mergeCell ref="A143:C143"/>
    <mergeCell ref="A144:C144"/>
    <mergeCell ref="A145:C145"/>
    <mergeCell ref="I143:K143"/>
    <mergeCell ref="I144:K144"/>
    <mergeCell ref="I145:K145"/>
    <mergeCell ref="A140:C140"/>
    <mergeCell ref="I140:J140"/>
    <mergeCell ref="I136:J136"/>
    <mergeCell ref="A137:C137"/>
    <mergeCell ref="I137:J137"/>
    <mergeCell ref="B123:C125"/>
    <mergeCell ref="I123:J123"/>
    <mergeCell ref="I124:J124"/>
    <mergeCell ref="I125:J125"/>
    <mergeCell ref="A134:C134"/>
    <mergeCell ref="I134:J134"/>
    <mergeCell ref="B122:C122"/>
    <mergeCell ref="D119:D122"/>
    <mergeCell ref="A43:A46"/>
    <mergeCell ref="E31:E34"/>
    <mergeCell ref="A56:A59"/>
    <mergeCell ref="B56:C59"/>
    <mergeCell ref="E56:E59"/>
    <mergeCell ref="A35:A38"/>
    <mergeCell ref="B35:C38"/>
    <mergeCell ref="E35:E38"/>
    <mergeCell ref="E73:E76"/>
    <mergeCell ref="A77:A80"/>
    <mergeCell ref="B77:C80"/>
    <mergeCell ref="E77:E80"/>
    <mergeCell ref="A64:A67"/>
    <mergeCell ref="B64:C67"/>
    <mergeCell ref="E64:E67"/>
    <mergeCell ref="A60:A63"/>
    <mergeCell ref="B60:C63"/>
    <mergeCell ref="E60:E63"/>
    <mergeCell ref="A81:A84"/>
    <mergeCell ref="B81:C84"/>
    <mergeCell ref="E81:E84"/>
    <mergeCell ref="A85:A88"/>
    <mergeCell ref="B85:C88"/>
    <mergeCell ref="E85:E88"/>
    <mergeCell ref="A99:A102"/>
    <mergeCell ref="B99:C102"/>
    <mergeCell ref="A104:A107"/>
    <mergeCell ref="B104:C107"/>
    <mergeCell ref="E104:E107"/>
    <mergeCell ref="E99:E102"/>
    <mergeCell ref="A89:A91"/>
    <mergeCell ref="E89:E91"/>
    <mergeCell ref="A97:J97"/>
    <mergeCell ref="A98:J98"/>
    <mergeCell ref="A103:J103"/>
    <mergeCell ref="B89:C91"/>
    <mergeCell ref="K89:K91"/>
    <mergeCell ref="A142:C142"/>
    <mergeCell ref="I142:J142"/>
    <mergeCell ref="I146:J146"/>
    <mergeCell ref="A146:C146"/>
    <mergeCell ref="I115:K115"/>
    <mergeCell ref="I118:K118"/>
    <mergeCell ref="A115:A118"/>
    <mergeCell ref="B115:C118"/>
    <mergeCell ref="B126:C126"/>
    <mergeCell ref="I126:J126"/>
    <mergeCell ref="B128:C128"/>
    <mergeCell ref="I128:J128"/>
    <mergeCell ref="B129:C129"/>
    <mergeCell ref="I129:J129"/>
    <mergeCell ref="A141:C141"/>
    <mergeCell ref="I141:J141"/>
    <mergeCell ref="A139:C139"/>
    <mergeCell ref="I139:J139"/>
    <mergeCell ref="K119:K125"/>
    <mergeCell ref="A112:J112"/>
    <mergeCell ref="A113:J113"/>
    <mergeCell ref="A138:C138"/>
    <mergeCell ref="I122:J122"/>
    <mergeCell ref="A157:C157"/>
    <mergeCell ref="I157:K157"/>
    <mergeCell ref="A174:C174"/>
    <mergeCell ref="I174:J174"/>
    <mergeCell ref="A160:C160"/>
    <mergeCell ref="I160:J160"/>
    <mergeCell ref="A161:C161"/>
    <mergeCell ref="I161:J161"/>
    <mergeCell ref="A164:C164"/>
    <mergeCell ref="I164:J164"/>
    <mergeCell ref="A162:C162"/>
    <mergeCell ref="I162:J162"/>
    <mergeCell ref="A158:C158"/>
    <mergeCell ref="I158:J158"/>
    <mergeCell ref="A159:C159"/>
    <mergeCell ref="I159:J159"/>
  </mergeCells>
  <hyperlinks>
    <hyperlink ref="M9" r:id="rId1" display="consultantplus://offline/ref=0AC8B8BC82DCDE8D6B297C22320C495E5D99582F7E16077780215628B0452B02F74334F2DF64B701N0h9E"/>
  </hyperlinks>
  <pageMargins left="0.51181102362204722" right="0.31496062992125984" top="0.35433070866141736" bottom="0.35433070866141736" header="0.31496062992125984" footer="0.31496062992125984"/>
  <pageSetup paperSize="9" scale="65" fitToHeight="0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"/>
  <sheetViews>
    <sheetView zoomScale="80" zoomScaleNormal="80" workbookViewId="0">
      <selection activeCell="E5" sqref="E5"/>
    </sheetView>
  </sheetViews>
  <sheetFormatPr defaultRowHeight="15" x14ac:dyDescent="0.25"/>
  <cols>
    <col min="1" max="1" width="5.28515625" customWidth="1"/>
    <col min="2" max="2" width="33.140625" customWidth="1"/>
    <col min="3" max="3" width="38" customWidth="1"/>
    <col min="4" max="4" width="32.85546875" customWidth="1"/>
    <col min="5" max="5" width="20.28515625" customWidth="1"/>
    <col min="6" max="6" width="16.28515625" customWidth="1"/>
    <col min="7" max="7" width="16.5703125" customWidth="1"/>
    <col min="8" max="8" width="9.140625" customWidth="1"/>
    <col min="9" max="9" width="9.85546875" customWidth="1"/>
    <col min="10" max="11" width="15" customWidth="1"/>
    <col min="12" max="12" width="14.5703125" bestFit="1" customWidth="1"/>
  </cols>
  <sheetData>
    <row r="1" spans="1:11" ht="23.25" x14ac:dyDescent="0.25">
      <c r="F1" s="95"/>
      <c r="G1" s="95"/>
      <c r="H1" s="95"/>
      <c r="I1" s="111" t="s">
        <v>133</v>
      </c>
      <c r="J1" s="35"/>
      <c r="K1" s="35"/>
    </row>
    <row r="2" spans="1:11" ht="23.25" x14ac:dyDescent="0.25">
      <c r="H2" s="1"/>
      <c r="I2" s="111" t="s">
        <v>110</v>
      </c>
    </row>
    <row r="3" spans="1:11" ht="23.25" x14ac:dyDescent="0.25">
      <c r="H3" s="1"/>
      <c r="I3" s="111" t="s">
        <v>111</v>
      </c>
    </row>
    <row r="4" spans="1:11" ht="22.5" customHeight="1" x14ac:dyDescent="0.25">
      <c r="F4" s="96"/>
      <c r="G4" s="96"/>
      <c r="H4" s="96"/>
      <c r="I4" s="111" t="s">
        <v>112</v>
      </c>
      <c r="J4" s="36"/>
      <c r="K4" s="36"/>
    </row>
    <row r="5" spans="1:11" ht="21.75" customHeight="1" x14ac:dyDescent="0.25">
      <c r="F5" s="97"/>
      <c r="G5" s="97"/>
      <c r="H5" s="97"/>
      <c r="I5" s="111" t="s">
        <v>146</v>
      </c>
      <c r="J5" s="37"/>
      <c r="K5" s="37"/>
    </row>
    <row r="6" spans="1:11" ht="16.5" x14ac:dyDescent="0.25">
      <c r="H6" s="36"/>
      <c r="I6" s="36"/>
      <c r="J6" s="36"/>
      <c r="K6" s="36"/>
    </row>
    <row r="7" spans="1:11" ht="38.25" customHeight="1" x14ac:dyDescent="0.3">
      <c r="A7" s="198" t="s">
        <v>134</v>
      </c>
      <c r="B7" s="198"/>
      <c r="C7" s="198"/>
      <c r="D7" s="198"/>
      <c r="E7" s="198"/>
      <c r="F7" s="198"/>
      <c r="G7" s="198"/>
      <c r="H7" s="198"/>
      <c r="I7" s="198"/>
      <c r="J7" s="198"/>
      <c r="K7" s="198"/>
    </row>
    <row r="8" spans="1:11" ht="16.5" x14ac:dyDescent="0.25">
      <c r="A8" s="197"/>
      <c r="B8" s="197"/>
      <c r="C8" s="197"/>
      <c r="D8" s="197"/>
      <c r="E8" s="197"/>
      <c r="F8" s="197"/>
      <c r="G8" s="197"/>
      <c r="H8" s="197"/>
      <c r="I8" s="197"/>
      <c r="J8" s="197"/>
      <c r="K8" s="197"/>
    </row>
    <row r="9" spans="1:11" s="98" customFormat="1" ht="15.75" x14ac:dyDescent="0.25">
      <c r="A9" s="171" t="s">
        <v>2</v>
      </c>
      <c r="B9" s="188" t="s">
        <v>3</v>
      </c>
      <c r="C9" s="189"/>
      <c r="D9" s="171" t="s">
        <v>92</v>
      </c>
      <c r="E9" s="171" t="s">
        <v>93</v>
      </c>
      <c r="F9" s="192" t="s">
        <v>94</v>
      </c>
      <c r="G9" s="193"/>
      <c r="H9" s="193"/>
      <c r="I9" s="193"/>
      <c r="J9" s="193"/>
      <c r="K9" s="194"/>
    </row>
    <row r="10" spans="1:11" s="98" customFormat="1" ht="15.75" x14ac:dyDescent="0.25">
      <c r="A10" s="172"/>
      <c r="B10" s="190"/>
      <c r="C10" s="191"/>
      <c r="D10" s="172"/>
      <c r="E10" s="172"/>
      <c r="F10" s="99" t="s">
        <v>7</v>
      </c>
      <c r="G10" s="99">
        <v>2021</v>
      </c>
      <c r="H10" s="195">
        <v>2022</v>
      </c>
      <c r="I10" s="196"/>
      <c r="J10" s="48">
        <v>2023</v>
      </c>
      <c r="K10" s="48">
        <v>2024</v>
      </c>
    </row>
    <row r="11" spans="1:11" s="98" customFormat="1" x14ac:dyDescent="0.25">
      <c r="A11" s="50">
        <v>1</v>
      </c>
      <c r="B11" s="183">
        <v>2</v>
      </c>
      <c r="C11" s="184"/>
      <c r="D11" s="100">
        <v>3</v>
      </c>
      <c r="E11" s="100">
        <v>4</v>
      </c>
      <c r="F11" s="50">
        <v>5</v>
      </c>
      <c r="G11" s="51">
        <v>6</v>
      </c>
      <c r="H11" s="126">
        <v>7</v>
      </c>
      <c r="I11" s="126"/>
      <c r="J11" s="50">
        <v>8</v>
      </c>
      <c r="K11" s="50">
        <v>8</v>
      </c>
    </row>
    <row r="12" spans="1:11" s="98" customFormat="1" x14ac:dyDescent="0.25">
      <c r="A12" s="183" t="s">
        <v>95</v>
      </c>
      <c r="B12" s="185"/>
      <c r="C12" s="185"/>
      <c r="D12" s="185"/>
      <c r="E12" s="185"/>
      <c r="F12" s="185"/>
      <c r="G12" s="185"/>
      <c r="H12" s="185"/>
      <c r="I12" s="185"/>
      <c r="J12" s="185"/>
      <c r="K12" s="184"/>
    </row>
    <row r="13" spans="1:11" s="98" customFormat="1" ht="26.25" customHeight="1" x14ac:dyDescent="0.25">
      <c r="A13" s="186" t="s">
        <v>96</v>
      </c>
      <c r="B13" s="179" t="s">
        <v>42</v>
      </c>
      <c r="C13" s="180"/>
      <c r="D13" s="171" t="s">
        <v>137</v>
      </c>
      <c r="E13" s="58" t="s">
        <v>97</v>
      </c>
      <c r="F13" s="102">
        <f>G13+H13+K13+J13</f>
        <v>1197</v>
      </c>
      <c r="G13" s="102">
        <f>'[1]Приложение  1'!G15+'[1]Приложение  1'!G64</f>
        <v>1000</v>
      </c>
      <c r="H13" s="178">
        <f>'Приложение  1'!J16</f>
        <v>25</v>
      </c>
      <c r="I13" s="166"/>
      <c r="J13" s="102">
        <f>17195.8-J14</f>
        <v>172</v>
      </c>
      <c r="K13" s="102"/>
    </row>
    <row r="14" spans="1:11" s="98" customFormat="1" ht="22.5" customHeight="1" x14ac:dyDescent="0.25">
      <c r="A14" s="187"/>
      <c r="B14" s="181"/>
      <c r="C14" s="182"/>
      <c r="D14" s="172"/>
      <c r="E14" s="47" t="s">
        <v>98</v>
      </c>
      <c r="F14" s="102">
        <f t="shared" ref="F14:F34" si="0">G14+H14+K14+J14</f>
        <v>17023.8</v>
      </c>
      <c r="G14" s="102">
        <v>0</v>
      </c>
      <c r="H14" s="166">
        <v>0</v>
      </c>
      <c r="I14" s="167"/>
      <c r="J14" s="102">
        <f>'[1]Приложение  1'!H66</f>
        <v>17023.8</v>
      </c>
      <c r="K14" s="102">
        <v>0</v>
      </c>
    </row>
    <row r="15" spans="1:11" s="98" customFormat="1" ht="25.5" customHeight="1" x14ac:dyDescent="0.25">
      <c r="A15" s="171">
        <v>2</v>
      </c>
      <c r="B15" s="179" t="s">
        <v>121</v>
      </c>
      <c r="C15" s="180"/>
      <c r="D15" s="171" t="s">
        <v>138</v>
      </c>
      <c r="E15" s="58" t="s">
        <v>97</v>
      </c>
      <c r="F15" s="102">
        <f>G15+H15+K15+J15</f>
        <v>856.5</v>
      </c>
      <c r="G15" s="102">
        <f>'[1]Приложение  1'!J19+'[1]Приложение  1'!J54</f>
        <v>684.5</v>
      </c>
      <c r="H15" s="178">
        <f>'Приложение  1'!J20</f>
        <v>0</v>
      </c>
      <c r="I15" s="166"/>
      <c r="J15" s="102">
        <f>'[1]Приложение  1'!I21+'[1]Приложение  1'!I58</f>
        <v>0</v>
      </c>
      <c r="K15" s="102">
        <f>'[1]Приложение  1'!J59</f>
        <v>172</v>
      </c>
    </row>
    <row r="16" spans="1:11" s="98" customFormat="1" ht="21" customHeight="1" x14ac:dyDescent="0.25">
      <c r="A16" s="172"/>
      <c r="B16" s="181"/>
      <c r="C16" s="182"/>
      <c r="D16" s="172"/>
      <c r="E16" s="47" t="s">
        <v>98</v>
      </c>
      <c r="F16" s="102">
        <f t="shared" si="0"/>
        <v>17023.8</v>
      </c>
      <c r="G16" s="102">
        <f>'[1]Приложение  1'!H56</f>
        <v>0</v>
      </c>
      <c r="H16" s="166">
        <f>'[1]Приложение  1'!H57</f>
        <v>0</v>
      </c>
      <c r="I16" s="167"/>
      <c r="J16" s="102">
        <f>'[1]Приложение  1'!G58</f>
        <v>0</v>
      </c>
      <c r="K16" s="102">
        <f>'[1]Приложение  1'!H59</f>
        <v>17023.8</v>
      </c>
    </row>
    <row r="17" spans="1:12" s="98" customFormat="1" ht="26.25" customHeight="1" x14ac:dyDescent="0.25">
      <c r="A17" s="171">
        <v>3</v>
      </c>
      <c r="B17" s="179" t="s">
        <v>122</v>
      </c>
      <c r="C17" s="180"/>
      <c r="D17" s="171" t="s">
        <v>139</v>
      </c>
      <c r="E17" s="58" t="s">
        <v>97</v>
      </c>
      <c r="F17" s="102">
        <f t="shared" si="0"/>
        <v>2946.3995900000004</v>
      </c>
      <c r="G17" s="102">
        <f>'[1]Приложение  1'!J23</f>
        <v>857.09959000000026</v>
      </c>
      <c r="H17" s="178">
        <f>'[1]Приложение  1'!J24</f>
        <v>2089.3000000000002</v>
      </c>
      <c r="I17" s="166"/>
      <c r="J17" s="102">
        <v>0</v>
      </c>
      <c r="K17" s="102">
        <v>0</v>
      </c>
    </row>
    <row r="18" spans="1:12" s="98" customFormat="1" ht="26.25" customHeight="1" x14ac:dyDescent="0.25">
      <c r="A18" s="172"/>
      <c r="B18" s="181"/>
      <c r="C18" s="182"/>
      <c r="D18" s="172"/>
      <c r="E18" s="47" t="s">
        <v>98</v>
      </c>
      <c r="F18" s="102">
        <f t="shared" si="0"/>
        <v>0</v>
      </c>
      <c r="G18" s="102">
        <v>0</v>
      </c>
      <c r="H18" s="166">
        <v>0</v>
      </c>
      <c r="I18" s="167"/>
      <c r="J18" s="102">
        <v>0</v>
      </c>
      <c r="K18" s="102">
        <v>0</v>
      </c>
    </row>
    <row r="19" spans="1:12" s="98" customFormat="1" ht="25.5" customHeight="1" x14ac:dyDescent="0.25">
      <c r="A19" s="171">
        <v>4</v>
      </c>
      <c r="B19" s="179" t="s">
        <v>34</v>
      </c>
      <c r="C19" s="180"/>
      <c r="D19" s="171" t="s">
        <v>136</v>
      </c>
      <c r="E19" s="58" t="s">
        <v>97</v>
      </c>
      <c r="F19" s="102">
        <f t="shared" si="0"/>
        <v>3348.1000000000004</v>
      </c>
      <c r="G19" s="102">
        <f>'[1]Приложение  1'!J60+'[1]Приложение  1'!J77</f>
        <v>0</v>
      </c>
      <c r="H19" s="178">
        <f>'[1]Приложение  1'!J61</f>
        <v>3348.1000000000004</v>
      </c>
      <c r="I19" s="166"/>
      <c r="J19" s="102">
        <f>'[1]Приложение  1'!I62+'[1]Приложение  1'!I79</f>
        <v>0</v>
      </c>
      <c r="K19" s="102">
        <f>'[1]Приложение  1'!J62+'[1]Приложение  1'!J79</f>
        <v>0</v>
      </c>
    </row>
    <row r="20" spans="1:12" s="98" customFormat="1" ht="24.75" customHeight="1" x14ac:dyDescent="0.25">
      <c r="A20" s="172"/>
      <c r="B20" s="181"/>
      <c r="C20" s="182"/>
      <c r="D20" s="172"/>
      <c r="E20" s="47" t="s">
        <v>98</v>
      </c>
      <c r="F20" s="102">
        <f t="shared" si="0"/>
        <v>15724.6</v>
      </c>
      <c r="G20" s="102">
        <v>0</v>
      </c>
      <c r="H20" s="166">
        <f>'[1]Приложение  1'!H61+'[1]Приложение  1'!H78</f>
        <v>15724.6</v>
      </c>
      <c r="I20" s="167"/>
      <c r="J20" s="102">
        <f>'[1]Приложение  1'!G62+'[1]Приложение  1'!G79</f>
        <v>0</v>
      </c>
      <c r="K20" s="102">
        <f>'[1]Приложение  1'!H62+'[1]Приложение  1'!H79</f>
        <v>0</v>
      </c>
      <c r="L20" s="101"/>
    </row>
    <row r="21" spans="1:12" s="98" customFormat="1" ht="23.25" customHeight="1" x14ac:dyDescent="0.25">
      <c r="A21" s="171">
        <v>6</v>
      </c>
      <c r="B21" s="177" t="s">
        <v>99</v>
      </c>
      <c r="C21" s="177"/>
      <c r="D21" s="171" t="s">
        <v>135</v>
      </c>
      <c r="E21" s="58" t="s">
        <v>97</v>
      </c>
      <c r="F21" s="102">
        <f t="shared" si="0"/>
        <v>0</v>
      </c>
      <c r="G21" s="102">
        <f>'[1]Приложение  1'!G73</f>
        <v>0</v>
      </c>
      <c r="H21" s="178">
        <f>'[1]Приложение  1'!J53+'[1]Приложение  1'!J74</f>
        <v>0</v>
      </c>
      <c r="I21" s="166"/>
      <c r="J21" s="102"/>
      <c r="K21" s="102"/>
    </row>
    <row r="22" spans="1:12" s="98" customFormat="1" ht="23.25" customHeight="1" x14ac:dyDescent="0.25">
      <c r="A22" s="172"/>
      <c r="B22" s="177"/>
      <c r="C22" s="177"/>
      <c r="D22" s="172"/>
      <c r="E22" s="47" t="s">
        <v>98</v>
      </c>
      <c r="F22" s="102">
        <f t="shared" si="0"/>
        <v>0</v>
      </c>
      <c r="G22" s="102">
        <f>'[1]Приложение  1'!H73+'[1]Приложение  1'!H52</f>
        <v>0</v>
      </c>
      <c r="H22" s="166">
        <f>'[1]Приложение  1'!H53+'[1]Приложение  1'!H74</f>
        <v>0</v>
      </c>
      <c r="I22" s="167"/>
      <c r="J22" s="102">
        <f>'[1]Приложение  1'!G54+'[1]Приложение  1'!G75</f>
        <v>0</v>
      </c>
      <c r="K22" s="102">
        <f>'[1]Приложение  1'!H54+'[1]Приложение  1'!H75</f>
        <v>0</v>
      </c>
    </row>
    <row r="23" spans="1:12" s="98" customFormat="1" ht="31.5" customHeight="1" x14ac:dyDescent="0.25">
      <c r="A23" s="171">
        <v>7</v>
      </c>
      <c r="B23" s="177" t="s">
        <v>58</v>
      </c>
      <c r="C23" s="177"/>
      <c r="D23" s="171" t="s">
        <v>140</v>
      </c>
      <c r="E23" s="51" t="s">
        <v>97</v>
      </c>
      <c r="F23" s="102">
        <f t="shared" si="0"/>
        <v>975.87</v>
      </c>
      <c r="G23" s="102">
        <f>'[1]Приложение  1'!J89</f>
        <v>975.87</v>
      </c>
      <c r="H23" s="178">
        <f>'[1]Приложение  1'!J25</f>
        <v>0</v>
      </c>
      <c r="I23" s="178"/>
      <c r="J23" s="102">
        <v>0</v>
      </c>
      <c r="K23" s="102">
        <v>0</v>
      </c>
    </row>
    <row r="24" spans="1:12" s="98" customFormat="1" ht="35.25" customHeight="1" x14ac:dyDescent="0.25">
      <c r="A24" s="172"/>
      <c r="B24" s="177"/>
      <c r="C24" s="177"/>
      <c r="D24" s="172"/>
      <c r="E24" s="51" t="s">
        <v>98</v>
      </c>
      <c r="F24" s="102">
        <f t="shared" si="0"/>
        <v>0</v>
      </c>
      <c r="G24" s="102">
        <f>'[1]Приложение  1'!H24</f>
        <v>0</v>
      </c>
      <c r="H24" s="166">
        <f>'[1]Приложение  1'!H25</f>
        <v>0</v>
      </c>
      <c r="I24" s="167"/>
      <c r="J24" s="102">
        <v>0</v>
      </c>
      <c r="K24" s="102">
        <f>'[1]Приложение  1'!H43</f>
        <v>0</v>
      </c>
    </row>
    <row r="25" spans="1:12" s="98" customFormat="1" ht="30.75" customHeight="1" x14ac:dyDescent="0.25">
      <c r="A25" s="171">
        <v>8</v>
      </c>
      <c r="B25" s="177" t="s">
        <v>142</v>
      </c>
      <c r="C25" s="177"/>
      <c r="D25" s="171" t="s">
        <v>141</v>
      </c>
      <c r="E25" s="51" t="s">
        <v>97</v>
      </c>
      <c r="F25" s="102">
        <f t="shared" si="0"/>
        <v>9486.2999999999993</v>
      </c>
      <c r="G25" s="102">
        <f>'[1]Приложение  1'!G27</f>
        <v>1000</v>
      </c>
      <c r="H25" s="178">
        <f>'[1]Приложение  1'!J28</f>
        <v>8486.2999999999993</v>
      </c>
      <c r="I25" s="178"/>
      <c r="J25" s="102">
        <f>'[1]Приложение  1'!I43</f>
        <v>0</v>
      </c>
      <c r="K25" s="102">
        <f>'[1]Приложение  1'!J43</f>
        <v>0</v>
      </c>
    </row>
    <row r="26" spans="1:12" s="98" customFormat="1" ht="30.75" customHeight="1" x14ac:dyDescent="0.25">
      <c r="A26" s="172"/>
      <c r="B26" s="177"/>
      <c r="C26" s="177"/>
      <c r="D26" s="172"/>
      <c r="E26" s="51" t="s">
        <v>98</v>
      </c>
      <c r="F26" s="102">
        <f t="shared" si="0"/>
        <v>0</v>
      </c>
      <c r="G26" s="102">
        <f>'[1]Приложение  1'!H41</f>
        <v>0</v>
      </c>
      <c r="H26" s="166">
        <f>'[1]Приложение  1'!H42</f>
        <v>0</v>
      </c>
      <c r="I26" s="167"/>
      <c r="J26" s="102">
        <f>'[1]Приложение  1'!G43</f>
        <v>0</v>
      </c>
      <c r="K26" s="102">
        <f>'[1]Приложение  1'!H43</f>
        <v>0</v>
      </c>
    </row>
    <row r="27" spans="1:12" s="98" customFormat="1" ht="30.75" customHeight="1" x14ac:dyDescent="0.25">
      <c r="A27" s="171">
        <v>9</v>
      </c>
      <c r="B27" s="173" t="s">
        <v>143</v>
      </c>
      <c r="C27" s="174"/>
      <c r="D27" s="171" t="s">
        <v>100</v>
      </c>
      <c r="E27" s="51" t="s">
        <v>97</v>
      </c>
      <c r="F27" s="102">
        <f t="shared" si="0"/>
        <v>24.72</v>
      </c>
      <c r="G27" s="102">
        <f>'[1]Приложение  1'!J39</f>
        <v>0</v>
      </c>
      <c r="H27" s="166">
        <f>'[1]Приложение  1'!J32</f>
        <v>24.72</v>
      </c>
      <c r="I27" s="167"/>
      <c r="J27" s="102">
        <f>'[1]Приложение  1'!I41</f>
        <v>0</v>
      </c>
      <c r="K27" s="102">
        <f>'[1]Приложение  1'!J41</f>
        <v>0</v>
      </c>
    </row>
    <row r="28" spans="1:12" s="98" customFormat="1" ht="30.75" customHeight="1" x14ac:dyDescent="0.25">
      <c r="A28" s="172"/>
      <c r="B28" s="175"/>
      <c r="C28" s="176"/>
      <c r="D28" s="172"/>
      <c r="E28" s="51" t="s">
        <v>98</v>
      </c>
      <c r="F28" s="102">
        <f t="shared" si="0"/>
        <v>0</v>
      </c>
      <c r="G28" s="102">
        <f>'[1]Приложение  1'!H39</f>
        <v>0</v>
      </c>
      <c r="H28" s="166">
        <f>'[1]Приложение  1'!H40</f>
        <v>0</v>
      </c>
      <c r="I28" s="167"/>
      <c r="J28" s="102">
        <f>'[1]Приложение  1'!G41</f>
        <v>0</v>
      </c>
      <c r="K28" s="102">
        <f>'[1]Приложение  1'!H41</f>
        <v>0</v>
      </c>
    </row>
    <row r="29" spans="1:12" s="98" customFormat="1" ht="38.25" customHeight="1" x14ac:dyDescent="0.25">
      <c r="A29" s="171">
        <v>9</v>
      </c>
      <c r="B29" s="173" t="s">
        <v>144</v>
      </c>
      <c r="C29" s="174"/>
      <c r="D29" s="171" t="s">
        <v>101</v>
      </c>
      <c r="E29" s="51" t="s">
        <v>97</v>
      </c>
      <c r="F29" s="102">
        <f t="shared" si="0"/>
        <v>131.96</v>
      </c>
      <c r="G29" s="102">
        <f>'[1]Приложение  1'!J41</f>
        <v>0</v>
      </c>
      <c r="H29" s="166">
        <f>'[1]Приложение  1'!J36</f>
        <v>131.96</v>
      </c>
      <c r="I29" s="167"/>
      <c r="J29" s="102">
        <f>'[1]Приложение  1'!I43</f>
        <v>0</v>
      </c>
      <c r="K29" s="102">
        <f>'[1]Приложение  1'!J43</f>
        <v>0</v>
      </c>
    </row>
    <row r="30" spans="1:12" s="98" customFormat="1" ht="42" customHeight="1" x14ac:dyDescent="0.25">
      <c r="A30" s="172"/>
      <c r="B30" s="175"/>
      <c r="C30" s="176"/>
      <c r="D30" s="172"/>
      <c r="E30" s="51" t="s">
        <v>98</v>
      </c>
      <c r="F30" s="102">
        <f t="shared" si="0"/>
        <v>0</v>
      </c>
      <c r="G30" s="102">
        <f>'[1]Приложение  1'!H41</f>
        <v>0</v>
      </c>
      <c r="H30" s="166">
        <f>'[1]Приложение  1'!H42</f>
        <v>0</v>
      </c>
      <c r="I30" s="167"/>
      <c r="J30" s="102">
        <f>'[1]Приложение  1'!G43</f>
        <v>0</v>
      </c>
      <c r="K30" s="102">
        <f>'[1]Приложение  1'!H43</f>
        <v>0</v>
      </c>
    </row>
    <row r="31" spans="1:12" s="98" customFormat="1" ht="30.75" customHeight="1" x14ac:dyDescent="0.25">
      <c r="A31" s="171">
        <v>10</v>
      </c>
      <c r="B31" s="173" t="s">
        <v>145</v>
      </c>
      <c r="C31" s="174"/>
      <c r="D31" s="171" t="s">
        <v>102</v>
      </c>
      <c r="E31" s="51" t="s">
        <v>97</v>
      </c>
      <c r="F31" s="102">
        <f t="shared" si="0"/>
        <v>52.48</v>
      </c>
      <c r="G31" s="102">
        <f>'[1]Приложение  1'!J41</f>
        <v>0</v>
      </c>
      <c r="H31" s="166">
        <f>'[1]Приложение  1'!J40</f>
        <v>52.48</v>
      </c>
      <c r="I31" s="167"/>
      <c r="J31" s="102">
        <f>'[1]Приложение  1'!I43</f>
        <v>0</v>
      </c>
      <c r="K31" s="102">
        <f>'[1]Приложение  1'!J43</f>
        <v>0</v>
      </c>
    </row>
    <row r="32" spans="1:12" s="98" customFormat="1" ht="30.75" customHeight="1" x14ac:dyDescent="0.25">
      <c r="A32" s="172"/>
      <c r="B32" s="175"/>
      <c r="C32" s="176"/>
      <c r="D32" s="172"/>
      <c r="E32" s="51" t="s">
        <v>98</v>
      </c>
      <c r="F32" s="102">
        <f t="shared" si="0"/>
        <v>0</v>
      </c>
      <c r="G32" s="102">
        <f>'[1]Приложение  1'!H41</f>
        <v>0</v>
      </c>
      <c r="H32" s="166">
        <f>'[1]Приложение  1'!H42</f>
        <v>0</v>
      </c>
      <c r="I32" s="167"/>
      <c r="J32" s="102">
        <f>'[1]Приложение  1'!G43</f>
        <v>0</v>
      </c>
      <c r="K32" s="102">
        <f>'[1]Приложение  1'!H43</f>
        <v>0</v>
      </c>
    </row>
    <row r="33" spans="1:12" s="98" customFormat="1" ht="30.75" customHeight="1" x14ac:dyDescent="0.25">
      <c r="A33" s="171">
        <v>11</v>
      </c>
      <c r="B33" s="177" t="s">
        <v>83</v>
      </c>
      <c r="C33" s="177"/>
      <c r="D33" s="171" t="s">
        <v>103</v>
      </c>
      <c r="E33" s="51" t="s">
        <v>97</v>
      </c>
      <c r="F33" s="102">
        <f t="shared" si="0"/>
        <v>38.04</v>
      </c>
      <c r="G33" s="102">
        <f>'[1]Приложение  1'!J43</f>
        <v>0</v>
      </c>
      <c r="H33" s="178">
        <f>'[1]Приложение  1'!J44</f>
        <v>38.04</v>
      </c>
      <c r="I33" s="178"/>
      <c r="J33" s="102">
        <f>'[1]Приложение  1'!I45</f>
        <v>0</v>
      </c>
      <c r="K33" s="102">
        <f>'[1]Приложение  1'!J45</f>
        <v>0</v>
      </c>
    </row>
    <row r="34" spans="1:12" s="98" customFormat="1" ht="30.75" customHeight="1" x14ac:dyDescent="0.25">
      <c r="A34" s="172"/>
      <c r="B34" s="177"/>
      <c r="C34" s="177"/>
      <c r="D34" s="172"/>
      <c r="E34" s="51" t="s">
        <v>98</v>
      </c>
      <c r="F34" s="102">
        <f t="shared" si="0"/>
        <v>0</v>
      </c>
      <c r="G34" s="102">
        <f>'[1]Приложение  1'!H43</f>
        <v>0</v>
      </c>
      <c r="H34" s="166">
        <f>'[1]Приложение  1'!H44</f>
        <v>0</v>
      </c>
      <c r="I34" s="167"/>
      <c r="J34" s="102">
        <f>'[1]Приложение  1'!G45</f>
        <v>0</v>
      </c>
      <c r="K34" s="102">
        <f>'[1]Приложение  1'!H45</f>
        <v>0</v>
      </c>
    </row>
    <row r="35" spans="1:12" s="98" customFormat="1" ht="18" customHeight="1" x14ac:dyDescent="0.25">
      <c r="A35" s="116" t="s">
        <v>104</v>
      </c>
      <c r="B35" s="116"/>
      <c r="C35" s="116"/>
      <c r="D35" s="65"/>
      <c r="E35" s="65"/>
      <c r="F35" s="102">
        <f>F36+F37</f>
        <v>68829.569589999999</v>
      </c>
      <c r="G35" s="102">
        <f>SUM(G13:G34)</f>
        <v>4517.4695900000006</v>
      </c>
      <c r="H35" s="166">
        <f>SUM(H13:H34)</f>
        <v>29920.5</v>
      </c>
      <c r="I35" s="167"/>
      <c r="J35" s="102">
        <f>SUM(J13:J34)</f>
        <v>17195.8</v>
      </c>
      <c r="K35" s="102">
        <f>SUM(K13:K34)</f>
        <v>17195.8</v>
      </c>
      <c r="L35" s="110">
        <f>SUM(G35:K35)</f>
        <v>68829.569589999999</v>
      </c>
    </row>
    <row r="36" spans="1:12" s="98" customFormat="1" ht="18" customHeight="1" x14ac:dyDescent="0.25">
      <c r="A36" s="168" t="s">
        <v>105</v>
      </c>
      <c r="B36" s="169"/>
      <c r="C36" s="170"/>
      <c r="D36" s="65"/>
      <c r="E36" s="65"/>
      <c r="F36" s="102">
        <f>G36+H36+J36+K36</f>
        <v>19057.369590000002</v>
      </c>
      <c r="G36" s="102">
        <f>G13+G15+G17+G19+G21+G33+G23+G25</f>
        <v>4517.4695900000006</v>
      </c>
      <c r="H36" s="166">
        <f>H13+H15+H17+H19+H21+H23+H25+H27+H31+H33+H29</f>
        <v>14195.9</v>
      </c>
      <c r="I36" s="167"/>
      <c r="J36" s="102">
        <f>J13+J15+J17+J19+J21+J33</f>
        <v>172</v>
      </c>
      <c r="K36" s="102">
        <f>K13+K15+K17+K19+K21+K33</f>
        <v>172</v>
      </c>
      <c r="L36" s="103"/>
    </row>
    <row r="37" spans="1:12" s="98" customFormat="1" ht="18" customHeight="1" x14ac:dyDescent="0.25">
      <c r="A37" s="168" t="s">
        <v>106</v>
      </c>
      <c r="B37" s="169"/>
      <c r="C37" s="170"/>
      <c r="D37" s="65"/>
      <c r="E37" s="65"/>
      <c r="F37" s="102">
        <f>H37+J37+K37</f>
        <v>49772.2</v>
      </c>
      <c r="G37" s="104">
        <f>G14+G16+G18+G20+G22+G34</f>
        <v>0</v>
      </c>
      <c r="H37" s="166">
        <f>H14+H16+H18+H20+H22+H24+H34</f>
        <v>15724.6</v>
      </c>
      <c r="I37" s="167"/>
      <c r="J37" s="102">
        <f>J14+J16+J18+J20+J22+J24+J34</f>
        <v>17023.8</v>
      </c>
      <c r="K37" s="102">
        <f>K14+K16+K18+K20+K22+K24+K34</f>
        <v>17023.8</v>
      </c>
      <c r="L37" s="103"/>
    </row>
    <row r="38" spans="1:12" s="98" customFormat="1" ht="15" hidden="1" customHeight="1" x14ac:dyDescent="0.25">
      <c r="A38" s="150" t="s">
        <v>107</v>
      </c>
      <c r="B38" s="151"/>
      <c r="C38" s="151"/>
      <c r="D38" s="151"/>
      <c r="E38" s="151"/>
      <c r="F38" s="151"/>
      <c r="G38" s="151"/>
      <c r="H38" s="151"/>
      <c r="I38" s="151"/>
      <c r="J38" s="151"/>
      <c r="K38" s="152"/>
    </row>
    <row r="39" spans="1:12" s="98" customFormat="1" ht="21.75" hidden="1" customHeight="1" x14ac:dyDescent="0.25">
      <c r="A39" s="105" t="s">
        <v>96</v>
      </c>
      <c r="B39" s="153" t="s">
        <v>33</v>
      </c>
      <c r="C39" s="154"/>
      <c r="D39" s="58" t="s">
        <v>97</v>
      </c>
      <c r="E39" s="58" t="s">
        <v>97</v>
      </c>
      <c r="F39" s="106">
        <f>SUM(G39:I39)</f>
        <v>0</v>
      </c>
      <c r="G39" s="106">
        <f>'[1]Приложение  1'!J99+'[1]Приложение  1'!J104</f>
        <v>0</v>
      </c>
      <c r="H39" s="155">
        <f>'[1]Приложение  1'!J100+'[1]Приложение  1'!J105</f>
        <v>0</v>
      </c>
      <c r="I39" s="156"/>
      <c r="J39" s="106">
        <f>'[1]Приложение  1'!I101+'[1]Приложение  1'!I106</f>
        <v>0</v>
      </c>
      <c r="K39" s="106">
        <f>'[1]Приложение  1'!J101+'[1]Приложение  1'!J106</f>
        <v>0</v>
      </c>
    </row>
    <row r="40" spans="1:12" s="98" customFormat="1" ht="21.75" hidden="1" customHeight="1" x14ac:dyDescent="0.25">
      <c r="A40" s="107">
        <v>2</v>
      </c>
      <c r="B40" s="157" t="s">
        <v>108</v>
      </c>
      <c r="C40" s="157"/>
      <c r="D40" s="58" t="s">
        <v>97</v>
      </c>
      <c r="E40" s="58" t="s">
        <v>97</v>
      </c>
      <c r="F40" s="106" t="e">
        <f>SUM(G40:I40)</f>
        <v>#REF!</v>
      </c>
      <c r="G40" s="106" t="e">
        <f>'[1]Приложение  1'!#REF!</f>
        <v>#REF!</v>
      </c>
      <c r="H40" s="158" t="e">
        <f>'[1]Приложение  1'!#REF!</f>
        <v>#REF!</v>
      </c>
      <c r="I40" s="155"/>
      <c r="J40" s="106" t="e">
        <f>'[1]Приложение  1'!#REF!</f>
        <v>#REF!</v>
      </c>
      <c r="K40" s="106" t="e">
        <f>'[1]Приложение  1'!#REF!</f>
        <v>#REF!</v>
      </c>
    </row>
    <row r="41" spans="1:12" s="98" customFormat="1" ht="15" hidden="1" customHeight="1" x14ac:dyDescent="0.25">
      <c r="A41" s="159"/>
      <c r="B41" s="160"/>
      <c r="C41" s="161"/>
      <c r="D41" s="62"/>
      <c r="E41" s="62"/>
      <c r="F41" s="108">
        <f>G41+H41</f>
        <v>0</v>
      </c>
      <c r="G41" s="108">
        <v>0</v>
      </c>
      <c r="H41" s="120">
        <v>0</v>
      </c>
      <c r="I41" s="148"/>
      <c r="J41" s="75"/>
      <c r="K41" s="75"/>
    </row>
    <row r="42" spans="1:12" s="98" customFormat="1" ht="15" hidden="1" customHeight="1" x14ac:dyDescent="0.25">
      <c r="A42" s="159"/>
      <c r="B42" s="162"/>
      <c r="C42" s="163"/>
      <c r="D42" s="63"/>
      <c r="E42" s="63"/>
      <c r="F42" s="108">
        <f>G42+H42</f>
        <v>0</v>
      </c>
      <c r="G42" s="108">
        <v>0</v>
      </c>
      <c r="H42" s="120">
        <v>0</v>
      </c>
      <c r="I42" s="148"/>
      <c r="J42" s="75"/>
      <c r="K42" s="75"/>
    </row>
    <row r="43" spans="1:12" s="98" customFormat="1" ht="15" hidden="1" customHeight="1" x14ac:dyDescent="0.25">
      <c r="A43" s="159"/>
      <c r="B43" s="164"/>
      <c r="C43" s="165"/>
      <c r="D43" s="64"/>
      <c r="E43" s="64"/>
      <c r="F43" s="108">
        <f>G43+H43</f>
        <v>0</v>
      </c>
      <c r="G43" s="108">
        <v>0</v>
      </c>
      <c r="H43" s="120">
        <v>0</v>
      </c>
      <c r="I43" s="148"/>
      <c r="J43" s="75"/>
      <c r="K43" s="75"/>
      <c r="L43" s="103"/>
    </row>
    <row r="44" spans="1:12" s="98" customFormat="1" ht="15" hidden="1" customHeight="1" x14ac:dyDescent="0.25">
      <c r="A44" s="116" t="s">
        <v>109</v>
      </c>
      <c r="B44" s="116"/>
      <c r="C44" s="116"/>
      <c r="D44" s="65"/>
      <c r="E44" s="65"/>
      <c r="F44" s="108" t="e">
        <f>SUM(F39:F40)</f>
        <v>#REF!</v>
      </c>
      <c r="G44" s="108" t="e">
        <f>SUM(G39:G40)</f>
        <v>#REF!</v>
      </c>
      <c r="H44" s="148" t="e">
        <f>SUM(H39:H40)</f>
        <v>#REF!</v>
      </c>
      <c r="I44" s="149"/>
      <c r="J44" s="108" t="e">
        <f>SUM(J39:J40)</f>
        <v>#REF!</v>
      </c>
      <c r="K44" s="108" t="e">
        <f>SUM(K39:K40)</f>
        <v>#REF!</v>
      </c>
      <c r="L44" s="103" t="e">
        <f>#REF!+#REF!+#REF!</f>
        <v>#REF!</v>
      </c>
    </row>
    <row r="45" spans="1:12" s="98" customFormat="1" ht="15.75" x14ac:dyDescent="0.25">
      <c r="A45" s="109"/>
      <c r="F45" s="103"/>
    </row>
    <row r="46" spans="1:12" ht="15.75" x14ac:dyDescent="0.25">
      <c r="A46" s="3"/>
      <c r="F46" s="5"/>
    </row>
    <row r="47" spans="1:12" ht="15.75" x14ac:dyDescent="0.25">
      <c r="A47" s="3"/>
      <c r="F47" s="5"/>
    </row>
    <row r="48" spans="1:12" ht="15.75" x14ac:dyDescent="0.25">
      <c r="A48" s="3"/>
      <c r="F48" s="5"/>
    </row>
    <row r="49" spans="1:7" ht="15.75" x14ac:dyDescent="0.25">
      <c r="A49" s="3"/>
      <c r="G49" s="5"/>
    </row>
  </sheetData>
  <mergeCells count="84">
    <mergeCell ref="A8:K8"/>
    <mergeCell ref="A7:K7"/>
    <mergeCell ref="A9:A10"/>
    <mergeCell ref="B9:C10"/>
    <mergeCell ref="D9:D10"/>
    <mergeCell ref="E9:E10"/>
    <mergeCell ref="F9:K9"/>
    <mergeCell ref="H10:I10"/>
    <mergeCell ref="B11:C11"/>
    <mergeCell ref="H11:I11"/>
    <mergeCell ref="A12:K12"/>
    <mergeCell ref="A13:A14"/>
    <mergeCell ref="B13:C14"/>
    <mergeCell ref="D13:D14"/>
    <mergeCell ref="H13:I13"/>
    <mergeCell ref="H14:I14"/>
    <mergeCell ref="A17:A18"/>
    <mergeCell ref="B17:C18"/>
    <mergeCell ref="D17:D18"/>
    <mergeCell ref="H17:I17"/>
    <mergeCell ref="H18:I18"/>
    <mergeCell ref="A15:A16"/>
    <mergeCell ref="B15:C16"/>
    <mergeCell ref="D15:D16"/>
    <mergeCell ref="H15:I15"/>
    <mergeCell ref="H16:I16"/>
    <mergeCell ref="A21:A22"/>
    <mergeCell ref="B21:C22"/>
    <mergeCell ref="D21:D22"/>
    <mergeCell ref="H21:I21"/>
    <mergeCell ref="H22:I22"/>
    <mergeCell ref="A19:A20"/>
    <mergeCell ref="B19:C20"/>
    <mergeCell ref="D19:D20"/>
    <mergeCell ref="H19:I19"/>
    <mergeCell ref="H20:I20"/>
    <mergeCell ref="A25:A26"/>
    <mergeCell ref="B25:C26"/>
    <mergeCell ref="D25:D26"/>
    <mergeCell ref="H25:I25"/>
    <mergeCell ref="H26:I26"/>
    <mergeCell ref="A23:A24"/>
    <mergeCell ref="B23:C24"/>
    <mergeCell ref="D23:D24"/>
    <mergeCell ref="H23:I23"/>
    <mergeCell ref="H24:I24"/>
    <mergeCell ref="A29:A30"/>
    <mergeCell ref="B29:C30"/>
    <mergeCell ref="D29:D30"/>
    <mergeCell ref="H29:I29"/>
    <mergeCell ref="H30:I30"/>
    <mergeCell ref="A27:A28"/>
    <mergeCell ref="B27:C28"/>
    <mergeCell ref="D27:D28"/>
    <mergeCell ref="H27:I27"/>
    <mergeCell ref="H28:I28"/>
    <mergeCell ref="A33:A34"/>
    <mergeCell ref="B33:C34"/>
    <mergeCell ref="D33:D34"/>
    <mergeCell ref="H33:I33"/>
    <mergeCell ref="H34:I34"/>
    <mergeCell ref="A31:A32"/>
    <mergeCell ref="B31:C32"/>
    <mergeCell ref="D31:D32"/>
    <mergeCell ref="H31:I31"/>
    <mergeCell ref="H32:I32"/>
    <mergeCell ref="A35:C35"/>
    <mergeCell ref="H35:I35"/>
    <mergeCell ref="A36:C36"/>
    <mergeCell ref="H36:I36"/>
    <mergeCell ref="A37:C37"/>
    <mergeCell ref="H37:I37"/>
    <mergeCell ref="A44:C44"/>
    <mergeCell ref="H44:I44"/>
    <mergeCell ref="A38:K38"/>
    <mergeCell ref="B39:C39"/>
    <mergeCell ref="H39:I39"/>
    <mergeCell ref="B40:C40"/>
    <mergeCell ref="H40:I40"/>
    <mergeCell ref="A41:A43"/>
    <mergeCell ref="B41:C43"/>
    <mergeCell ref="H41:I41"/>
    <mergeCell ref="H42:I42"/>
    <mergeCell ref="H43:I43"/>
  </mergeCells>
  <pageMargins left="0.70866141732283472" right="0.70866141732283472" top="0.74803149606299213" bottom="0.74803149606299213" header="0.31496062992125984" footer="0.31496062992125984"/>
  <pageSetup paperSize="9" scale="6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Приложение  1</vt:lpstr>
      <vt:lpstr>Приложение 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gl-fin</dc:creator>
  <cp:lastModifiedBy>Лаврентьева Татьяна Вячеславовна</cp:lastModifiedBy>
  <cp:lastPrinted>2022-12-15T09:26:32Z</cp:lastPrinted>
  <dcterms:created xsi:type="dcterms:W3CDTF">2020-08-21T11:17:08Z</dcterms:created>
  <dcterms:modified xsi:type="dcterms:W3CDTF">2022-12-16T06:06:10Z</dcterms:modified>
</cp:coreProperties>
</file>