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6375" windowHeight="1545"/>
  </bookViews>
  <sheets>
    <sheet name="Приложение  1" sheetId="2" r:id="rId1"/>
    <sheet name="Приложение 2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218" i="2" l="1"/>
  <c r="I219" i="2"/>
  <c r="J154" i="2"/>
  <c r="J38" i="2"/>
  <c r="J63" i="2"/>
  <c r="I217" i="2" l="1"/>
  <c r="J143" i="2"/>
  <c r="J149" i="2" s="1"/>
  <c r="I159" i="2" l="1"/>
  <c r="R159" i="2" s="1"/>
  <c r="F159" i="2"/>
  <c r="F216" i="2" s="1"/>
  <c r="J94" i="2"/>
  <c r="I99" i="2" s="1"/>
  <c r="I68" i="2"/>
  <c r="I213" i="2" s="1"/>
  <c r="J69" i="2"/>
  <c r="I231" i="2"/>
  <c r="J33" i="3"/>
  <c r="J19" i="3"/>
  <c r="J26" i="3"/>
  <c r="F26" i="3" s="1"/>
  <c r="J25" i="3"/>
  <c r="F25" i="3" s="1"/>
  <c r="F70" i="2"/>
  <c r="F69" i="2"/>
  <c r="F231" i="2" s="1"/>
  <c r="F67" i="2"/>
  <c r="F66" i="2"/>
  <c r="F68" i="2"/>
  <c r="F213" i="2" s="1"/>
  <c r="H69" i="2"/>
  <c r="G69" i="2" s="1"/>
  <c r="G151" i="2"/>
  <c r="G150" i="2"/>
  <c r="G149" i="2"/>
  <c r="G148" i="2"/>
  <c r="G147" i="2"/>
  <c r="G65" i="2"/>
  <c r="G64" i="2"/>
  <c r="G63" i="2"/>
  <c r="G62" i="2"/>
  <c r="G61" i="2"/>
  <c r="F133" i="2"/>
  <c r="L18" i="3"/>
  <c r="L17" i="3"/>
  <c r="K20" i="3"/>
  <c r="K19" i="3"/>
  <c r="J28" i="3"/>
  <c r="F28" i="3" s="1"/>
  <c r="J18" i="3"/>
  <c r="J17" i="3"/>
  <c r="F186" i="2"/>
  <c r="F236" i="2" s="1"/>
  <c r="F185" i="2"/>
  <c r="F227" i="2" s="1"/>
  <c r="F184" i="2"/>
  <c r="F218" i="2" s="1"/>
  <c r="F183" i="2"/>
  <c r="F182" i="2"/>
  <c r="H215" i="2"/>
  <c r="F161" i="2"/>
  <c r="F234" i="2" s="1"/>
  <c r="F160" i="2"/>
  <c r="F225" i="2" s="1"/>
  <c r="F158" i="2"/>
  <c r="F157" i="2"/>
  <c r="H161" i="2"/>
  <c r="H234" i="2" s="1"/>
  <c r="J161" i="2"/>
  <c r="I234" i="2" s="1"/>
  <c r="H160" i="2"/>
  <c r="H225" i="2" s="1"/>
  <c r="I160" i="2"/>
  <c r="I225" i="2" s="1"/>
  <c r="H137" i="2"/>
  <c r="J137" i="2"/>
  <c r="I233" i="2" s="1"/>
  <c r="F137" i="2"/>
  <c r="F136" i="2"/>
  <c r="F224" i="2" s="1"/>
  <c r="G126" i="2"/>
  <c r="F135" i="2"/>
  <c r="F215" i="2" s="1"/>
  <c r="F134" i="2"/>
  <c r="F101" i="2"/>
  <c r="F232" i="2" s="1"/>
  <c r="F100" i="2"/>
  <c r="F223" i="2" s="1"/>
  <c r="F99" i="2"/>
  <c r="F214" i="2" s="1"/>
  <c r="F98" i="2"/>
  <c r="F97" i="2"/>
  <c r="H101" i="2"/>
  <c r="H232" i="2" s="1"/>
  <c r="J101" i="2"/>
  <c r="I232" i="2" s="1"/>
  <c r="I100" i="2"/>
  <c r="I223" i="2" s="1"/>
  <c r="I97" i="2"/>
  <c r="I222" i="2"/>
  <c r="G169" i="2"/>
  <c r="H159" i="2"/>
  <c r="H216" i="2" s="1"/>
  <c r="I135" i="2"/>
  <c r="I215" i="2" s="1"/>
  <c r="J27" i="3" l="1"/>
  <c r="F27" i="3" s="1"/>
  <c r="I216" i="2"/>
  <c r="I214" i="2"/>
  <c r="G213" i="2"/>
  <c r="F222" i="2"/>
  <c r="H222" i="2"/>
  <c r="G161" i="2"/>
  <c r="F233" i="2"/>
  <c r="G216" i="2" l="1"/>
  <c r="I186" i="2"/>
  <c r="H186" i="2"/>
  <c r="H236" i="2" s="1"/>
  <c r="L48" i="3"/>
  <c r="L47" i="3"/>
  <c r="L42" i="3"/>
  <c r="L41" i="3"/>
  <c r="L40" i="3"/>
  <c r="L39" i="3"/>
  <c r="L38" i="3"/>
  <c r="L37" i="3"/>
  <c r="L36" i="3"/>
  <c r="L35" i="3"/>
  <c r="L34" i="3"/>
  <c r="L33" i="3"/>
  <c r="L32" i="3"/>
  <c r="L30" i="3"/>
  <c r="L24" i="3"/>
  <c r="L23" i="3"/>
  <c r="L20" i="3"/>
  <c r="L19" i="3"/>
  <c r="L52" i="3" l="1"/>
  <c r="G186" i="2"/>
  <c r="I236" i="2"/>
  <c r="L43" i="3"/>
  <c r="L45" i="3"/>
  <c r="L44" i="3"/>
  <c r="I235" i="2" l="1"/>
  <c r="G228" i="2"/>
  <c r="G225" i="2"/>
  <c r="N223" i="2"/>
  <c r="G132" i="2"/>
  <c r="G131" i="2"/>
  <c r="G130" i="2"/>
  <c r="G128" i="2"/>
  <c r="G91" i="2"/>
  <c r="G90" i="2"/>
  <c r="G89" i="2"/>
  <c r="G87" i="2"/>
  <c r="I134" i="2"/>
  <c r="G181" i="2"/>
  <c r="G101" i="2"/>
  <c r="G137" i="2"/>
  <c r="G156" i="2"/>
  <c r="G145" i="2"/>
  <c r="G127" i="2"/>
  <c r="G122" i="2"/>
  <c r="G117" i="2"/>
  <c r="G112" i="2"/>
  <c r="G107" i="2"/>
  <c r="G96" i="2"/>
  <c r="G86" i="2"/>
  <c r="G81" i="2"/>
  <c r="G76" i="2"/>
  <c r="G60" i="2"/>
  <c r="G55" i="2"/>
  <c r="G50" i="2"/>
  <c r="G45" i="2"/>
  <c r="G40" i="2"/>
  <c r="G35" i="2"/>
  <c r="G30" i="2"/>
  <c r="G24" i="2"/>
  <c r="H19" i="3"/>
  <c r="H17" i="3"/>
  <c r="J83" i="2"/>
  <c r="I98" i="2" s="1"/>
  <c r="J166" i="2"/>
  <c r="I207" i="2" s="1"/>
  <c r="M52" i="3"/>
  <c r="F51" i="3"/>
  <c r="F50" i="3"/>
  <c r="F49" i="3"/>
  <c r="K48" i="3"/>
  <c r="J48" i="3"/>
  <c r="H48" i="3"/>
  <c r="G48" i="3"/>
  <c r="F48" i="3" s="1"/>
  <c r="K47" i="3"/>
  <c r="J47" i="3"/>
  <c r="H47" i="3"/>
  <c r="G47" i="3"/>
  <c r="K42" i="3"/>
  <c r="J42" i="3"/>
  <c r="H42" i="3"/>
  <c r="G42" i="3"/>
  <c r="K41" i="3"/>
  <c r="J41" i="3"/>
  <c r="H41" i="3"/>
  <c r="G41" i="3"/>
  <c r="K40" i="3"/>
  <c r="J40" i="3"/>
  <c r="H40" i="3"/>
  <c r="G40" i="3"/>
  <c r="K39" i="3"/>
  <c r="J39" i="3"/>
  <c r="H39" i="3"/>
  <c r="G39" i="3"/>
  <c r="K38" i="3"/>
  <c r="J38" i="3"/>
  <c r="H38" i="3"/>
  <c r="G38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J34" i="3"/>
  <c r="H34" i="3"/>
  <c r="G34" i="3"/>
  <c r="K33" i="3"/>
  <c r="H33" i="3"/>
  <c r="G33" i="3"/>
  <c r="K32" i="3"/>
  <c r="H32" i="3"/>
  <c r="G32" i="3"/>
  <c r="H31" i="3"/>
  <c r="G31" i="3"/>
  <c r="K30" i="3"/>
  <c r="J30" i="3"/>
  <c r="H30" i="3"/>
  <c r="G30" i="3"/>
  <c r="H29" i="3"/>
  <c r="G29" i="3"/>
  <c r="K24" i="3"/>
  <c r="J24" i="3"/>
  <c r="H24" i="3"/>
  <c r="K23" i="3"/>
  <c r="J23" i="3"/>
  <c r="H23" i="3"/>
  <c r="G23" i="3"/>
  <c r="F22" i="3"/>
  <c r="H21" i="3"/>
  <c r="G21" i="3"/>
  <c r="J20" i="3"/>
  <c r="H20" i="3"/>
  <c r="G20" i="3"/>
  <c r="G19" i="3"/>
  <c r="G17" i="3"/>
  <c r="J52" i="3" l="1"/>
  <c r="H52" i="3"/>
  <c r="J44" i="3"/>
  <c r="H44" i="3"/>
  <c r="K44" i="3"/>
  <c r="K52" i="3"/>
  <c r="J45" i="3"/>
  <c r="H45" i="3"/>
  <c r="F31" i="3"/>
  <c r="F24" i="3"/>
  <c r="K45" i="3"/>
  <c r="F21" i="3"/>
  <c r="F29" i="3"/>
  <c r="G45" i="3"/>
  <c r="F35" i="3"/>
  <c r="F41" i="3"/>
  <c r="F19" i="3"/>
  <c r="F42" i="3"/>
  <c r="F23" i="3"/>
  <c r="F37" i="3"/>
  <c r="F32" i="3"/>
  <c r="F38" i="3"/>
  <c r="F30" i="3"/>
  <c r="F39" i="3"/>
  <c r="F40" i="3"/>
  <c r="F33" i="3"/>
  <c r="F34" i="3"/>
  <c r="F36" i="3"/>
  <c r="F47" i="3"/>
  <c r="F52" i="3" s="1"/>
  <c r="G52" i="3"/>
  <c r="G222" i="2"/>
  <c r="F17" i="3"/>
  <c r="J43" i="3"/>
  <c r="H43" i="3"/>
  <c r="K43" i="3"/>
  <c r="F20" i="3"/>
  <c r="G44" i="3"/>
  <c r="G43" i="3"/>
  <c r="F18" i="3"/>
  <c r="F44" i="3" l="1"/>
  <c r="F45" i="3"/>
  <c r="M43" i="3"/>
  <c r="F43" i="3" l="1"/>
  <c r="I203" i="2"/>
  <c r="G177" i="2"/>
  <c r="I178" i="2"/>
  <c r="I210" i="2" s="1"/>
  <c r="G210" i="2" s="1"/>
  <c r="F202" i="2"/>
  <c r="J32" i="2"/>
  <c r="I136" i="2"/>
  <c r="G136" i="2" s="1"/>
  <c r="H224" i="2" s="1"/>
  <c r="G224" i="2" s="1"/>
  <c r="I133" i="2"/>
  <c r="I185" i="2"/>
  <c r="I227" i="2" s="1"/>
  <c r="I184" i="2"/>
  <c r="H100" i="2"/>
  <c r="H223" i="2" s="1"/>
  <c r="H99" i="2"/>
  <c r="H214" i="2" s="1"/>
  <c r="H98" i="2"/>
  <c r="H97" i="2"/>
  <c r="H135" i="2" s="1"/>
  <c r="I157" i="2"/>
  <c r="H68" i="2"/>
  <c r="G68" i="2" s="1"/>
  <c r="H67" i="2"/>
  <c r="H70" i="2"/>
  <c r="H231" i="2" s="1"/>
  <c r="H66" i="2"/>
  <c r="G59" i="2"/>
  <c r="J42" i="2"/>
  <c r="O42" i="2" s="1"/>
  <c r="G49" i="2"/>
  <c r="G48" i="2"/>
  <c r="G47" i="2"/>
  <c r="G46" i="2"/>
  <c r="I208" i="2"/>
  <c r="H208" i="2"/>
  <c r="F208" i="2"/>
  <c r="G209" i="2"/>
  <c r="O85" i="2"/>
  <c r="O21" i="2"/>
  <c r="P21" i="2"/>
  <c r="G44" i="2"/>
  <c r="G43" i="2"/>
  <c r="G41" i="2"/>
  <c r="G54" i="2"/>
  <c r="G53" i="2"/>
  <c r="G52" i="2"/>
  <c r="G51" i="2"/>
  <c r="G39" i="2"/>
  <c r="G38" i="2"/>
  <c r="G37" i="2"/>
  <c r="G36" i="2"/>
  <c r="I164" i="2"/>
  <c r="I165" i="2"/>
  <c r="N194" i="2"/>
  <c r="I211" i="2" l="1"/>
  <c r="G178" i="2"/>
  <c r="N227" i="2"/>
  <c r="I226" i="2"/>
  <c r="G223" i="2"/>
  <c r="H220" i="2"/>
  <c r="H133" i="2"/>
  <c r="H158" i="2" s="1"/>
  <c r="G158" i="2" s="1"/>
  <c r="H134" i="2"/>
  <c r="I206" i="2"/>
  <c r="N165" i="2"/>
  <c r="G100" i="2"/>
  <c r="I202" i="2"/>
  <c r="N203" i="2" s="1"/>
  <c r="G99" i="2"/>
  <c r="I183" i="2"/>
  <c r="O27" i="2"/>
  <c r="G42" i="2"/>
  <c r="G135" i="2"/>
  <c r="G97" i="2"/>
  <c r="I67" i="2"/>
  <c r="G98" i="2"/>
  <c r="P31" i="2"/>
  <c r="P33" i="2" s="1"/>
  <c r="H202" i="2"/>
  <c r="F189" i="2"/>
  <c r="H157" i="2" l="1"/>
  <c r="G157" i="2" s="1"/>
  <c r="G226" i="2"/>
  <c r="N226" i="2"/>
  <c r="I220" i="2"/>
  <c r="G220" i="2" s="1"/>
  <c r="G133" i="2"/>
  <c r="H185" i="2"/>
  <c r="G159" i="2"/>
  <c r="G160" i="2"/>
  <c r="G134" i="2"/>
  <c r="H183" i="2"/>
  <c r="G183" i="2" s="1"/>
  <c r="H184" i="2"/>
  <c r="H182" i="2"/>
  <c r="N202" i="2"/>
  <c r="F204" i="2"/>
  <c r="F195" i="2"/>
  <c r="F207" i="2"/>
  <c r="G237" i="2"/>
  <c r="G236" i="2"/>
  <c r="H233" i="2"/>
  <c r="G233" i="2" s="1"/>
  <c r="N232" i="2"/>
  <c r="G219" i="2"/>
  <c r="H203" i="2"/>
  <c r="H190" i="2"/>
  <c r="I190" i="2"/>
  <c r="I191" i="2"/>
  <c r="G207" i="2"/>
  <c r="I204" i="2"/>
  <c r="F205" i="2"/>
  <c r="F203" i="2"/>
  <c r="G208" i="2"/>
  <c r="H205" i="2"/>
  <c r="H204" i="2"/>
  <c r="G166" i="2"/>
  <c r="I171" i="2"/>
  <c r="I197" i="2" s="1"/>
  <c r="I192" i="2"/>
  <c r="H192" i="2"/>
  <c r="G234" i="2" s="1"/>
  <c r="F194" i="2"/>
  <c r="G199" i="2"/>
  <c r="F191" i="2"/>
  <c r="G125" i="2"/>
  <c r="G124" i="2"/>
  <c r="G123" i="2"/>
  <c r="G184" i="2" l="1"/>
  <c r="H218" i="2"/>
  <c r="G185" i="2"/>
  <c r="H227" i="2"/>
  <c r="G227" i="2" s="1"/>
  <c r="H200" i="2"/>
  <c r="N218" i="2"/>
  <c r="I200" i="2"/>
  <c r="G197" i="2"/>
  <c r="G214" i="2"/>
  <c r="P213" i="2" s="1"/>
  <c r="G232" i="2"/>
  <c r="N235" i="2"/>
  <c r="G165" i="2"/>
  <c r="H229" i="2"/>
  <c r="N236" i="2"/>
  <c r="G231" i="2"/>
  <c r="G215" i="2"/>
  <c r="N217" i="2"/>
  <c r="N207" i="2"/>
  <c r="G202" i="2"/>
  <c r="G204" i="2"/>
  <c r="G203" i="2"/>
  <c r="G205" i="2"/>
  <c r="G218" i="2" l="1"/>
  <c r="G217" i="2" s="1"/>
  <c r="H217" i="2"/>
  <c r="H211" i="2" s="1"/>
  <c r="G211" i="2" s="1"/>
  <c r="O200" i="2"/>
  <c r="I229" i="2"/>
  <c r="G229" i="2" s="1"/>
  <c r="O202" i="2"/>
  <c r="N206" i="2"/>
  <c r="G235" i="2"/>
  <c r="G206" i="2"/>
  <c r="G200" i="2" l="1"/>
  <c r="F190" i="2"/>
  <c r="F192" i="2"/>
  <c r="G168" i="2"/>
  <c r="G155" i="2"/>
  <c r="G144" i="2"/>
  <c r="P200" i="2" l="1"/>
  <c r="G121" i="2"/>
  <c r="G116" i="2"/>
  <c r="G111" i="2"/>
  <c r="G106" i="2"/>
  <c r="G113" i="2"/>
  <c r="G114" i="2"/>
  <c r="G115" i="2"/>
  <c r="G95" i="2"/>
  <c r="G80" i="2"/>
  <c r="G85" i="2"/>
  <c r="G82" i="2"/>
  <c r="G75" i="2"/>
  <c r="G34" i="2"/>
  <c r="G25" i="2"/>
  <c r="I172" i="2"/>
  <c r="I198" i="2" s="1"/>
  <c r="G195" i="2"/>
  <c r="G173" i="2"/>
  <c r="J31" i="2"/>
  <c r="G70" i="2" l="1"/>
  <c r="G198" i="2"/>
  <c r="I196" i="2"/>
  <c r="G172" i="2"/>
  <c r="I170" i="2"/>
  <c r="J26" i="2"/>
  <c r="G171" i="2"/>
  <c r="G167" i="2"/>
  <c r="G164" i="2"/>
  <c r="I189" i="2" l="1"/>
  <c r="I66" i="2"/>
  <c r="G196" i="2"/>
  <c r="I193" i="2"/>
  <c r="N170" i="2"/>
  <c r="I182" i="2"/>
  <c r="G182" i="2" s="1"/>
  <c r="G170" i="2"/>
  <c r="G118" i="2"/>
  <c r="G119" i="2"/>
  <c r="G120" i="2"/>
  <c r="G193" i="2" l="1"/>
  <c r="N193" i="2"/>
  <c r="N187" i="2"/>
  <c r="I187" i="2"/>
  <c r="I238" i="2" s="1"/>
  <c r="O170" i="2"/>
  <c r="G194" i="2"/>
  <c r="G110" i="2" l="1"/>
  <c r="G109" i="2"/>
  <c r="G108" i="2"/>
  <c r="N190" i="2" l="1"/>
  <c r="G179" i="2" l="1"/>
  <c r="N179" i="2"/>
  <c r="G180" i="2"/>
  <c r="N180" i="2"/>
  <c r="H189" i="2"/>
  <c r="G154" i="2"/>
  <c r="G153" i="2"/>
  <c r="G152" i="2"/>
  <c r="H191" i="2"/>
  <c r="G188" i="2"/>
  <c r="G176" i="2"/>
  <c r="G175" i="2"/>
  <c r="G174" i="2"/>
  <c r="G143" i="2"/>
  <c r="R150" i="2" s="1"/>
  <c r="G142" i="2"/>
  <c r="G141" i="2"/>
  <c r="G105" i="2"/>
  <c r="G104" i="2"/>
  <c r="G103" i="2"/>
  <c r="G94" i="2"/>
  <c r="G92" i="2"/>
  <c r="G84" i="2"/>
  <c r="G83" i="2"/>
  <c r="G79" i="2"/>
  <c r="G78" i="2"/>
  <c r="G77" i="2"/>
  <c r="G74" i="2"/>
  <c r="G73" i="2"/>
  <c r="G72" i="2"/>
  <c r="G58" i="2"/>
  <c r="G57" i="2"/>
  <c r="G56" i="2"/>
  <c r="G33" i="2"/>
  <c r="G32" i="2"/>
  <c r="G31" i="2"/>
  <c r="G28" i="2"/>
  <c r="G27" i="2"/>
  <c r="G26" i="2"/>
  <c r="G23" i="2"/>
  <c r="G22" i="2"/>
  <c r="G21" i="2"/>
  <c r="H187" i="2" l="1"/>
  <c r="G66" i="2"/>
  <c r="G67" i="2"/>
  <c r="N125" i="2"/>
  <c r="N173" i="2" s="1"/>
  <c r="P53" i="2"/>
  <c r="N177" i="2"/>
  <c r="G191" i="2"/>
  <c r="G190" i="2"/>
  <c r="G192" i="2"/>
  <c r="G187" i="2" l="1"/>
  <c r="G238" i="2" s="1"/>
  <c r="H238" i="2"/>
  <c r="G189" i="2"/>
</calcChain>
</file>

<file path=xl/sharedStrings.xml><?xml version="1.0" encoding="utf-8"?>
<sst xmlns="http://schemas.openxmlformats.org/spreadsheetml/2006/main" count="366" uniqueCount="153">
  <si>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</si>
  <si>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</si>
  <si>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</si>
  <si>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</si>
  <si>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</si>
  <si>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</si>
  <si>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</si>
  <si>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</si>
  <si>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</si>
  <si>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</si>
  <si>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</si>
  <si>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</si>
  <si>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</si>
  <si>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</si>
  <si>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</si>
  <si>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</si>
  <si>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</si>
  <si>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</si>
  <si>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</si>
  <si>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</si>
  <si>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</si>
  <si>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</si>
  <si>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</si>
  <si>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</si>
  <si>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</si>
  <si>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</si>
  <si>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</si>
  <si>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</si>
  <si>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</si>
  <si>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</si>
  <si>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</si>
  <si>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</si>
  <si>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</si>
  <si>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</si>
  <si>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</si>
  <si>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</si>
  <si>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</si>
  <si>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</si>
  <si>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</si>
  <si>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</si>
  <si>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</si>
  <si>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</si>
  <si>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</si>
  <si>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</si>
  <si>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</si>
  <si>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</si>
  <si>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</si>
  <si>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</si>
  <si>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</si>
  <si>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</si>
  <si>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</si>
  <si>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</si>
  <si>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</si>
  <si>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Приложение 1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</si>
  <si>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</si>
  <si>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</si>
  <si>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</si>
  <si>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</si>
  <si>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</si>
  <si>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</si>
  <si>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</si>
  <si>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</si>
  <si>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</si>
  <si>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</si>
  <si>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</si>
  <si>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</si>
  <si>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</si>
  <si>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</si>
  <si>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</si>
  <si>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</si>
  <si>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</si>
  <si>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</si>
  <si>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</si>
  <si>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</si>
  <si>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</si>
  <si>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</si>
  <si>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</si>
  <si>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</si>
  <si>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</si>
  <si>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</si>
  <si>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</si>
  <si>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</si>
  <si>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</si>
  <si>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</si>
  <si>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</si>
  <si>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</si>
  <si>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</si>
  <si>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</si>
  <si>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</si>
  <si>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</si>
  <si>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</si>
  <si>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</si>
  <si>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</si>
  <si>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</si>
  <si>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</si>
  <si>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</si>
  <si>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</si>
  <si>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</si>
  <si>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</si>
  <si>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</si>
  <si>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</si>
  <si>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</si>
  <si>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 2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</si>
  <si>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</si>
  <si>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</si>
  <si>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</si>
  <si>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</si>
  <si>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</si>
  <si>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</si>
  <si>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</si>
  <si>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</si>
  <si>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</si>
  <si>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</si>
  <si>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</si>
  <si>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</si>
  <si>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</si>
  <si>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</si>
  <si>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</si>
  <si>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</si>
  <si>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</si>
  <si>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</si>
  <si>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</si>
  <si>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</si>
  <si>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</si>
  <si>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</si>
  <si>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</si>
  <si>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</si>
  <si>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</si>
  <si>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</si>
  <si>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>Итого за 2021–2025годы</t>
  </si>
  <si>
    <t>Планируемые объемы финансирования                                                                                                              (тыс. рублей), в том числе по годам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</si>
  <si>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</si>
  <si>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</si>
  <si>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</si>
  <si>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</si>
  <si>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</si>
  <si>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</si>
  <si>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>3.5</t>
  </si>
  <si>
    <t>Капитальный ремонт нежилого помещения по адресу: г.Златоуст, ул.П.П.Аносова, д.261, 1</t>
  </si>
  <si>
    <t>Субсидия на приобретение основных средств</t>
  </si>
  <si>
    <t>шт.</t>
  </si>
  <si>
    <t>5.2. Предоставление субсидии на приобретение основных средств</t>
  </si>
  <si>
    <t>Утверждено</t>
  </si>
  <si>
    <t>постановлением Администрации</t>
  </si>
  <si>
    <t>Златоустовского городского округа</t>
  </si>
  <si>
    <t>"Капитальное строительство, реконструкция                                                     и капитальный ремонт объектов собственности Златоустовского городского округа "</t>
  </si>
  <si>
    <t>ПРИЛОЖЕНИЕ 1</t>
  </si>
  <si>
    <t>ПРИЛОЖЕНИЕ 2</t>
  </si>
  <si>
    <t xml:space="preserve">Свод объектов строительства, реконструкции муниципальной собственности в разрезе  источников финансирования </t>
  </si>
  <si>
    <t xml:space="preserve">Общий расход природного газа - 2 250,44 м3/час; 
24, 7665 км газопровода
848 жилых домов, 1 социальный объект
</t>
  </si>
  <si>
    <t xml:space="preserve">5,7553 км газопроводов,    215 жилых домов,
1019,1 м3/час расход природного газа
</t>
  </si>
  <si>
    <t>"Капитальное строительство, реконструкция                           и капитальный ремонт объектов собственности Златоустовского городского округа "</t>
  </si>
  <si>
    <t>от 21.08.2023 г.  № 325-П/АДМ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</si>
</sst>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top" wrapText="1"/>
    </xf>
    <xf numFmtId="167" fontId="3" fillId="0" borderId="9" xfId="0" applyNumberFormat="1" applyFont="1" applyFill="1" applyBorder="1" applyAlignment="1">
      <alignment vertical="top" wrapText="1"/>
    </xf>
    <xf numFmtId="167" fontId="3" fillId="0" borderId="10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 wrapText="1"/>
    </xf>
    <xf numFmtId="43" fontId="0" fillId="0" borderId="0" xfId="0" applyNumberFormat="1" applyFont="1" applyFill="1"/>
    <xf numFmtId="0" fontId="3" fillId="0" borderId="1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3" fontId="3" fillId="0" borderId="9" xfId="0" applyNumberFormat="1" applyFont="1" applyFill="1" applyBorder="1" applyAlignment="1">
      <alignment vertical="top" wrapText="1"/>
    </xf>
    <xf numFmtId="43" fontId="3" fillId="0" borderId="10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3" fillId="0" borderId="9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vertical="center" wrapText="1"/>
    </xf>
    <xf numFmtId="167" fontId="3" fillId="0" borderId="15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7" fontId="3" fillId="0" borderId="12" xfId="0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Fill="1" applyBorder="1" applyAlignment="1">
      <alignment vertical="top" wrapText="1"/>
    </xf>
    <xf numFmtId="167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167" fontId="6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7" fillId="0" borderId="0" xfId="0" applyFont="1" applyFill="1"/>
    <xf numFmtId="0" fontId="10" fillId="0" borderId="0" xfId="0" applyFont="1" applyFill="1"/>
    <xf numFmtId="167" fontId="10" fillId="0" borderId="0" xfId="0" applyNumberFormat="1" applyFont="1" applyFill="1"/>
    <xf numFmtId="43" fontId="10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7" fontId="12" fillId="0" borderId="0" xfId="0" applyNumberFormat="1" applyFont="1" applyFill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3" fontId="1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6" fillId="0" borderId="9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167" fontId="3" fillId="0" borderId="9" xfId="0" applyNumberFormat="1" applyFont="1" applyFill="1" applyBorder="1" applyAlignment="1">
      <alignment horizontal="right" vertical="center" wrapText="1"/>
    </xf>
    <xf numFmtId="167" fontId="0" fillId="0" borderId="11" xfId="0" applyNumberFormat="1" applyFont="1" applyFill="1" applyBorder="1" applyAlignment="1">
      <alignment horizontal="right"/>
    </xf>
    <xf numFmtId="167" fontId="0" fillId="0" borderId="1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67" fontId="6" fillId="0" borderId="9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textRotation="90" wrapText="1"/>
    </xf>
    <xf numFmtId="0" fontId="7" fillId="0" borderId="6" xfId="1" applyFont="1" applyFill="1" applyBorder="1" applyAlignment="1" applyProtection="1">
      <alignment horizontal="center" textRotation="90" wrapText="1"/>
    </xf>
    <xf numFmtId="0" fontId="7" fillId="0" borderId="7" xfId="1" applyFont="1" applyFill="1" applyBorder="1" applyAlignment="1" applyProtection="1">
      <alignment horizontal="center" textRotation="90" wrapText="1"/>
    </xf>
    <xf numFmtId="0" fontId="7" fillId="0" borderId="9" xfId="0" applyFont="1" applyFill="1" applyBorder="1" applyAlignment="1">
      <alignment horizontal="center" textRotation="90" wrapText="1"/>
    </xf>
    <xf numFmtId="0" fontId="7" fillId="0" borderId="10" xfId="0" applyFont="1" applyFill="1" applyBorder="1" applyAlignment="1">
      <alignment horizontal="center" textRotation="90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167" fontId="6" fillId="0" borderId="9" xfId="0" applyNumberFormat="1" applyFont="1" applyFill="1" applyBorder="1" applyAlignment="1">
      <alignment horizontal="center" wrapText="1"/>
    </xf>
    <xf numFmtId="167" fontId="6" fillId="0" borderId="10" xfId="0" applyNumberFormat="1" applyFont="1" applyFill="1" applyBorder="1" applyAlignment="1">
      <alignment horizontal="center" wrapText="1"/>
    </xf>
    <xf numFmtId="167" fontId="0" fillId="0" borderId="11" xfId="0" applyNumberFormat="1" applyFont="1" applyFill="1" applyBorder="1"/>
    <xf numFmtId="167" fontId="0" fillId="0" borderId="10" xfId="0" applyNumberFormat="1" applyFont="1" applyFill="1" applyBorder="1"/>
    <xf numFmtId="167" fontId="3" fillId="0" borderId="6" xfId="0" applyNumberFormat="1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43" fontId="4" fillId="0" borderId="9" xfId="0" applyNumberFormat="1" applyFont="1" applyFill="1" applyBorder="1" applyAlignment="1">
      <alignment horizontal="center" vertical="center" wrapText="1"/>
    </xf>
    <xf numFmtId="43" fontId="4" fillId="0" borderId="10" xfId="0" applyNumberFormat="1" applyFont="1" applyFill="1" applyBorder="1" applyAlignment="1">
      <alignment horizontal="center" vertical="center" wrapText="1"/>
    </xf>
    <xf numFmtId="43" fontId="4" fillId="0" borderId="1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2902CE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-fin\Desktop\&#1060;&#1080;&#1085;&#1080;&#1082;&#1080;\&#1052;&#1059;&#1053;,&#1055;&#1056;&#1054;&#1043;&#1056;&#1040;&#1052;&#1052;&#1067;\&#1052;&#1091;&#1085;&#1080;&#1094;&#1080;&#1087;&#1072;&#1083;&#1100;&#1085;&#1099;&#1077;%20&#1087;&#1088;&#1086;&#1075;&#1088;&#1072;&#1084;&#1084;&#1099;%202022%20&#1075;&#1086;&#1076;&#1072;\&#1052;&#1055;%20&#1050;&#1072;&#1087;&#1080;&#1090;&#1072;&#1083;&#1100;&#1085;&#1086;&#1077;%20&#1089;&#1090;&#1088;&#1086;&#1080;&#1090;&#1077;&#1083;&#1100;&#1089;&#1090;&#1074;&#1086;\3&#1042;&#1090;&#1086;&#1088;&#1086;&#1077;%20&#1080;&#1079;&#1084;&#1077;&#1085;&#1077;&#1085;&#1080;&#1077;%20&#1087;&#1086;%20&#1056;&#1057;&#1044;-34-&#1047;&#1043;&#1054;\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I59">
            <v>0</v>
          </cell>
          <cell r="K59">
            <v>0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G64">
            <v>0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  <cell r="K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workbookViewId="0">
      <selection activeCell="D5" sqref="D5"/>
    </sheetView>
  </sheetViews>
  <sheetFormatPr defaultRowHeight="15" x14ac:dyDescent="0.25"/>
  <cols>
    <col min="1" max="1" width="10" style="1" customWidth="1"/>
    <col min="2" max="2" width="37.85546875" style="1" customWidth="1"/>
    <col min="3" max="3" width="50" style="1" customWidth="1"/>
    <col min="4" max="4" width="9.85546875" style="1" customWidth="1"/>
    <col min="5" max="6" width="16.42578125" style="1" customWidth="1"/>
    <col min="7" max="7" width="16.28515625" style="1" customWidth="1"/>
    <col min="8" max="8" width="16.5703125" style="1" customWidth="1"/>
    <col min="9" max="9" width="9.140625" style="1" customWidth="1"/>
    <col min="10" max="10" width="14" style="1" customWidth="1"/>
    <col min="11" max="12" width="21" style="1" hidden="1" customWidth="1"/>
    <col min="13" max="13" width="0.28515625" style="1" customWidth="1"/>
    <col min="14" max="14" width="14.5703125" style="66" bestFit="1" customWidth="1"/>
    <col min="15" max="15" width="13.42578125" style="66" customWidth="1"/>
    <col min="16" max="16" width="13.140625" style="66" bestFit="1" customWidth="1"/>
    <col min="17" max="17" width="9.140625" style="66"/>
    <col min="18" max="18" width="13.140625" style="66" bestFit="1" customWidth="1"/>
    <col min="19" max="16384" width="9.140625" style="1"/>
  </cols>
  <sheetData>
    <row r="1" spans="1:13" ht="18.75" x14ac:dyDescent="0.25">
      <c r="H1" s="2" t="s">
        <v>146</v>
      </c>
    </row>
    <row r="2" spans="1:13" ht="18.75" x14ac:dyDescent="0.25">
      <c r="H2" s="2" t="s">
        <v>142</v>
      </c>
    </row>
    <row r="3" spans="1:13" ht="18.75" x14ac:dyDescent="0.25">
      <c r="H3" s="2" t="s">
        <v>143</v>
      </c>
    </row>
    <row r="4" spans="1:13" ht="18.75" x14ac:dyDescent="0.25">
      <c r="H4" s="2" t="s">
        <v>144</v>
      </c>
    </row>
    <row r="5" spans="1:13" ht="18.75" x14ac:dyDescent="0.3">
      <c r="H5" s="3" t="s">
        <v>152</v>
      </c>
    </row>
    <row r="6" spans="1:13" ht="3.75" customHeight="1" x14ac:dyDescent="0.25"/>
    <row r="7" spans="1:13" ht="8.25" customHeight="1" x14ac:dyDescent="0.25"/>
    <row r="8" spans="1:13" ht="16.5" x14ac:dyDescent="0.25">
      <c r="G8" s="70"/>
      <c r="H8" s="71" t="s">
        <v>53</v>
      </c>
      <c r="I8" s="71"/>
      <c r="J8" s="71"/>
      <c r="K8" s="4" t="s">
        <v>0</v>
      </c>
    </row>
    <row r="9" spans="1:13" ht="16.5" customHeight="1" x14ac:dyDescent="0.25">
      <c r="G9" s="164" t="s">
        <v>1</v>
      </c>
      <c r="H9" s="164"/>
      <c r="I9" s="164"/>
      <c r="J9" s="164"/>
      <c r="K9" s="165" t="s">
        <v>1</v>
      </c>
      <c r="L9" s="165"/>
    </row>
    <row r="10" spans="1:13" ht="55.5" customHeight="1" x14ac:dyDescent="0.25">
      <c r="G10" s="164" t="s">
        <v>145</v>
      </c>
      <c r="H10" s="164"/>
      <c r="I10" s="164"/>
      <c r="J10" s="164"/>
      <c r="K10" s="165" t="s">
        <v>40</v>
      </c>
      <c r="L10" s="165"/>
    </row>
    <row r="11" spans="1:13" ht="6" customHeight="1" x14ac:dyDescent="0.25">
      <c r="I11" s="5"/>
      <c r="J11" s="5"/>
      <c r="K11" s="5"/>
      <c r="L11" s="5"/>
    </row>
    <row r="12" spans="1:13" ht="18.75" x14ac:dyDescent="0.25">
      <c r="A12" s="166" t="s">
        <v>78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</row>
    <row r="13" spans="1:13" ht="18.75" x14ac:dyDescent="0.25">
      <c r="A13" s="166" t="s">
        <v>77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13" ht="18.75" x14ac:dyDescent="0.25">
      <c r="A14" s="167" t="s">
        <v>54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3" ht="42" customHeight="1" x14ac:dyDescent="0.25">
      <c r="A15" s="98" t="s">
        <v>2</v>
      </c>
      <c r="B15" s="168" t="s">
        <v>3</v>
      </c>
      <c r="C15" s="169"/>
      <c r="D15" s="172" t="s">
        <v>18</v>
      </c>
      <c r="E15" s="174" t="s">
        <v>13</v>
      </c>
      <c r="F15" s="175"/>
      <c r="G15" s="176" t="s">
        <v>42</v>
      </c>
      <c r="H15" s="177"/>
      <c r="I15" s="177"/>
      <c r="J15" s="178"/>
      <c r="K15" s="179" t="s">
        <v>4</v>
      </c>
      <c r="L15" s="179" t="s">
        <v>5</v>
      </c>
      <c r="M15" s="180" t="s">
        <v>6</v>
      </c>
    </row>
    <row r="16" spans="1:13" ht="61.5" customHeight="1" x14ac:dyDescent="0.25">
      <c r="A16" s="100"/>
      <c r="B16" s="170"/>
      <c r="C16" s="171"/>
      <c r="D16" s="173"/>
      <c r="E16" s="6" t="s">
        <v>15</v>
      </c>
      <c r="F16" s="6" t="s">
        <v>16</v>
      </c>
      <c r="G16" s="6" t="s">
        <v>7</v>
      </c>
      <c r="H16" s="7" t="s">
        <v>8</v>
      </c>
      <c r="I16" s="182" t="s">
        <v>17</v>
      </c>
      <c r="J16" s="183"/>
      <c r="K16" s="179"/>
      <c r="L16" s="179"/>
      <c r="M16" s="181"/>
    </row>
    <row r="17" spans="1:16" x14ac:dyDescent="0.25">
      <c r="A17" s="8">
        <v>1</v>
      </c>
      <c r="B17" s="162">
        <v>2</v>
      </c>
      <c r="C17" s="162"/>
      <c r="D17" s="8">
        <v>3</v>
      </c>
      <c r="E17" s="8">
        <v>4</v>
      </c>
      <c r="F17" s="8">
        <v>5</v>
      </c>
      <c r="G17" s="8">
        <v>6</v>
      </c>
      <c r="H17" s="9">
        <v>7</v>
      </c>
      <c r="I17" s="184">
        <v>8</v>
      </c>
      <c r="J17" s="185"/>
      <c r="K17" s="8">
        <v>9</v>
      </c>
      <c r="L17" s="8">
        <v>10</v>
      </c>
      <c r="M17" s="8">
        <v>11</v>
      </c>
    </row>
    <row r="18" spans="1:16" ht="15.75" customHeight="1" x14ac:dyDescent="0.25">
      <c r="A18" s="163" t="s">
        <v>56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0"/>
      <c r="L18" s="10"/>
      <c r="M18" s="11"/>
    </row>
    <row r="19" spans="1:16" ht="16.5" customHeight="1" x14ac:dyDescent="0.25">
      <c r="A19" s="138" t="s">
        <v>43</v>
      </c>
      <c r="B19" s="139"/>
      <c r="C19" s="139"/>
      <c r="D19" s="139"/>
      <c r="E19" s="139"/>
      <c r="F19" s="139"/>
      <c r="G19" s="139"/>
      <c r="H19" s="139"/>
      <c r="I19" s="139"/>
      <c r="J19" s="140"/>
      <c r="K19" s="12"/>
      <c r="L19" s="12"/>
      <c r="M19" s="13"/>
    </row>
    <row r="20" spans="1:16" ht="25.5" customHeight="1" x14ac:dyDescent="0.25">
      <c r="A20" s="138" t="s">
        <v>36</v>
      </c>
      <c r="B20" s="139"/>
      <c r="C20" s="139"/>
      <c r="D20" s="139"/>
      <c r="E20" s="139"/>
      <c r="F20" s="139"/>
      <c r="G20" s="139"/>
      <c r="H20" s="139"/>
      <c r="I20" s="139"/>
      <c r="J20" s="140"/>
      <c r="K20" s="12"/>
      <c r="L20" s="12"/>
      <c r="M20" s="13"/>
    </row>
    <row r="21" spans="1:16" ht="15" customHeight="1" x14ac:dyDescent="0.25">
      <c r="A21" s="123" t="s">
        <v>9</v>
      </c>
      <c r="B21" s="115" t="s">
        <v>127</v>
      </c>
      <c r="C21" s="116"/>
      <c r="D21" s="14">
        <v>2021</v>
      </c>
      <c r="E21" s="98" t="s">
        <v>58</v>
      </c>
      <c r="F21" s="9">
        <v>1</v>
      </c>
      <c r="G21" s="15">
        <f>SUM(H21:J21)</f>
        <v>1000</v>
      </c>
      <c r="H21" s="15">
        <v>0</v>
      </c>
      <c r="I21" s="16"/>
      <c r="J21" s="17">
        <v>1000</v>
      </c>
      <c r="K21" s="99">
        <v>112</v>
      </c>
      <c r="L21" s="124" t="s">
        <v>41</v>
      </c>
      <c r="M21" s="98">
        <v>228</v>
      </c>
      <c r="O21" s="66">
        <f>(2089.25202+0.13886)+3293.248+863.30089+618.73023+38.02+52.44+156.7</f>
        <v>7111.8300000000008</v>
      </c>
      <c r="P21" s="66">
        <f>7111.83-7111.69114</f>
        <v>0.13886000000002241</v>
      </c>
    </row>
    <row r="22" spans="1:16" x14ac:dyDescent="0.25">
      <c r="A22" s="124"/>
      <c r="B22" s="117"/>
      <c r="C22" s="118"/>
      <c r="D22" s="14">
        <v>2022</v>
      </c>
      <c r="E22" s="99"/>
      <c r="F22" s="9">
        <v>0</v>
      </c>
      <c r="G22" s="15">
        <f t="shared" ref="G22:G80" si="0">SUM(H22:J22)</f>
        <v>25</v>
      </c>
      <c r="H22" s="15">
        <v>0</v>
      </c>
      <c r="I22" s="16"/>
      <c r="J22" s="17">
        <v>25</v>
      </c>
      <c r="K22" s="99"/>
      <c r="L22" s="124"/>
      <c r="M22" s="99"/>
    </row>
    <row r="23" spans="1:16" x14ac:dyDescent="0.25">
      <c r="A23" s="124"/>
      <c r="B23" s="117"/>
      <c r="C23" s="118"/>
      <c r="D23" s="14">
        <v>2023</v>
      </c>
      <c r="E23" s="99"/>
      <c r="F23" s="9">
        <v>1</v>
      </c>
      <c r="G23" s="15">
        <f t="shared" si="0"/>
        <v>2048.8000000000002</v>
      </c>
      <c r="H23" s="15">
        <v>0</v>
      </c>
      <c r="I23" s="16"/>
      <c r="J23" s="17">
        <v>2048.8000000000002</v>
      </c>
      <c r="K23" s="99"/>
      <c r="L23" s="124"/>
      <c r="M23" s="99"/>
    </row>
    <row r="24" spans="1:16" x14ac:dyDescent="0.25">
      <c r="A24" s="124"/>
      <c r="B24" s="117"/>
      <c r="C24" s="118"/>
      <c r="D24" s="14">
        <v>2024</v>
      </c>
      <c r="E24" s="99"/>
      <c r="F24" s="9">
        <v>0</v>
      </c>
      <c r="G24" s="15">
        <f>SUM(H24:J24)</f>
        <v>0</v>
      </c>
      <c r="H24" s="15">
        <v>0</v>
      </c>
      <c r="I24" s="16"/>
      <c r="J24" s="17">
        <v>0</v>
      </c>
      <c r="K24" s="99"/>
      <c r="L24" s="124"/>
      <c r="M24" s="99"/>
    </row>
    <row r="25" spans="1:16" x14ac:dyDescent="0.25">
      <c r="A25" s="125"/>
      <c r="B25" s="119"/>
      <c r="C25" s="120"/>
      <c r="D25" s="14">
        <v>2025</v>
      </c>
      <c r="E25" s="100"/>
      <c r="F25" s="9">
        <v>0</v>
      </c>
      <c r="G25" s="15">
        <f>SUM(H25:J25)</f>
        <v>0</v>
      </c>
      <c r="H25" s="15">
        <v>0</v>
      </c>
      <c r="I25" s="16"/>
      <c r="J25" s="17">
        <v>0</v>
      </c>
      <c r="K25" s="99"/>
      <c r="L25" s="124"/>
      <c r="M25" s="99"/>
    </row>
    <row r="26" spans="1:16" ht="15" customHeight="1" x14ac:dyDescent="0.25">
      <c r="A26" s="98" t="s">
        <v>10</v>
      </c>
      <c r="B26" s="115" t="s">
        <v>128</v>
      </c>
      <c r="C26" s="116"/>
      <c r="D26" s="14">
        <v>2021</v>
      </c>
      <c r="E26" s="98" t="s">
        <v>58</v>
      </c>
      <c r="F26" s="9">
        <v>1</v>
      </c>
      <c r="G26" s="15">
        <f t="shared" si="0"/>
        <v>684.5</v>
      </c>
      <c r="H26" s="15">
        <v>0</v>
      </c>
      <c r="I26" s="16"/>
      <c r="J26" s="17">
        <f>1500-1315.5+500</f>
        <v>684.5</v>
      </c>
      <c r="K26" s="99"/>
      <c r="L26" s="124"/>
      <c r="M26" s="99"/>
    </row>
    <row r="27" spans="1:16" x14ac:dyDescent="0.25">
      <c r="A27" s="99"/>
      <c r="B27" s="117"/>
      <c r="C27" s="118"/>
      <c r="D27" s="14">
        <v>2022</v>
      </c>
      <c r="E27" s="99"/>
      <c r="F27" s="9">
        <v>0</v>
      </c>
      <c r="G27" s="15">
        <f t="shared" si="0"/>
        <v>0</v>
      </c>
      <c r="H27" s="15">
        <v>0</v>
      </c>
      <c r="I27" s="16"/>
      <c r="J27" s="17">
        <v>0</v>
      </c>
      <c r="K27" s="99"/>
      <c r="L27" s="124"/>
      <c r="M27" s="99"/>
      <c r="O27" s="67">
        <f>J42+J47+J52+J57</f>
        <v>247.2</v>
      </c>
    </row>
    <row r="28" spans="1:16" x14ac:dyDescent="0.25">
      <c r="A28" s="99"/>
      <c r="B28" s="117"/>
      <c r="C28" s="118"/>
      <c r="D28" s="14">
        <v>2023</v>
      </c>
      <c r="E28" s="99"/>
      <c r="F28" s="9">
        <v>1</v>
      </c>
      <c r="G28" s="15">
        <f t="shared" si="0"/>
        <v>1867.4</v>
      </c>
      <c r="H28" s="15">
        <v>0</v>
      </c>
      <c r="I28" s="16"/>
      <c r="J28" s="17">
        <v>1867.4</v>
      </c>
      <c r="K28" s="99"/>
      <c r="L28" s="124"/>
      <c r="M28" s="99"/>
    </row>
    <row r="29" spans="1:16" ht="15.75" customHeight="1" x14ac:dyDescent="0.25">
      <c r="A29" s="99"/>
      <c r="B29" s="117"/>
      <c r="C29" s="118"/>
      <c r="D29" s="14">
        <v>2024</v>
      </c>
      <c r="E29" s="99"/>
      <c r="F29" s="9">
        <v>0</v>
      </c>
      <c r="G29" s="15"/>
      <c r="H29" s="15"/>
      <c r="I29" s="16"/>
      <c r="J29" s="17"/>
      <c r="K29" s="99"/>
      <c r="L29" s="124"/>
      <c r="M29" s="99"/>
    </row>
    <row r="30" spans="1:16" x14ac:dyDescent="0.25">
      <c r="A30" s="100"/>
      <c r="B30" s="119"/>
      <c r="C30" s="120"/>
      <c r="D30" s="14">
        <v>2025</v>
      </c>
      <c r="E30" s="100"/>
      <c r="F30" s="9">
        <v>0</v>
      </c>
      <c r="G30" s="15">
        <f>SUM(H30:J30)</f>
        <v>0</v>
      </c>
      <c r="H30" s="15">
        <v>0</v>
      </c>
      <c r="I30" s="16"/>
      <c r="J30" s="17">
        <v>0</v>
      </c>
      <c r="K30" s="99"/>
      <c r="L30" s="124"/>
      <c r="M30" s="99"/>
    </row>
    <row r="31" spans="1:16" ht="15" customHeight="1" x14ac:dyDescent="0.25">
      <c r="A31" s="98" t="s">
        <v>11</v>
      </c>
      <c r="B31" s="115" t="s">
        <v>55</v>
      </c>
      <c r="C31" s="116"/>
      <c r="D31" s="14">
        <v>2021</v>
      </c>
      <c r="E31" s="98" t="s">
        <v>58</v>
      </c>
      <c r="F31" s="18">
        <v>1</v>
      </c>
      <c r="G31" s="15">
        <f t="shared" ref="G31:G58" si="1">SUM(H31:J31)</f>
        <v>857.09959000000026</v>
      </c>
      <c r="H31" s="15">
        <v>0</v>
      </c>
      <c r="I31" s="16"/>
      <c r="J31" s="17">
        <f>4669.8-1040.584-1688.12641+0.11-1084.1</f>
        <v>857.09959000000026</v>
      </c>
      <c r="K31" s="99"/>
      <c r="L31" s="124"/>
      <c r="M31" s="99"/>
      <c r="N31" s="66">
        <v>5669.8</v>
      </c>
      <c r="P31" s="67">
        <f>J32+J27+J22+J42+J52+O83+J57</f>
        <v>5522.7879999999996</v>
      </c>
    </row>
    <row r="32" spans="1:16" x14ac:dyDescent="0.25">
      <c r="A32" s="99"/>
      <c r="B32" s="117"/>
      <c r="C32" s="118"/>
      <c r="D32" s="14">
        <v>2022</v>
      </c>
      <c r="E32" s="99"/>
      <c r="F32" s="9">
        <v>1</v>
      </c>
      <c r="G32" s="15">
        <f t="shared" si="1"/>
        <v>2089.3000000000002</v>
      </c>
      <c r="H32" s="15">
        <v>0</v>
      </c>
      <c r="I32" s="16"/>
      <c r="J32" s="17">
        <f>2089.3</f>
        <v>2089.3000000000002</v>
      </c>
      <c r="K32" s="99"/>
      <c r="L32" s="124"/>
      <c r="M32" s="99"/>
    </row>
    <row r="33" spans="1:16" x14ac:dyDescent="0.25">
      <c r="A33" s="99"/>
      <c r="B33" s="117"/>
      <c r="C33" s="118"/>
      <c r="D33" s="14">
        <v>2023</v>
      </c>
      <c r="E33" s="99"/>
      <c r="F33" s="9">
        <v>0</v>
      </c>
      <c r="G33" s="15">
        <f t="shared" si="1"/>
        <v>0</v>
      </c>
      <c r="H33" s="15">
        <v>0</v>
      </c>
      <c r="I33" s="16"/>
      <c r="J33" s="17">
        <v>0</v>
      </c>
      <c r="K33" s="99"/>
      <c r="L33" s="124"/>
      <c r="M33" s="99"/>
      <c r="P33" s="67">
        <f>O21-P31</f>
        <v>1589.0420000000013</v>
      </c>
    </row>
    <row r="34" spans="1:16" ht="16.5" customHeight="1" x14ac:dyDescent="0.25">
      <c r="A34" s="99"/>
      <c r="B34" s="117"/>
      <c r="C34" s="118"/>
      <c r="D34" s="14">
        <v>2024</v>
      </c>
      <c r="E34" s="99"/>
      <c r="F34" s="9">
        <v>0</v>
      </c>
      <c r="G34" s="15">
        <f>SUM(H34:J34)</f>
        <v>0</v>
      </c>
      <c r="H34" s="15">
        <v>0</v>
      </c>
      <c r="I34" s="16"/>
      <c r="J34" s="17">
        <v>0</v>
      </c>
      <c r="K34" s="99"/>
      <c r="L34" s="124"/>
      <c r="M34" s="99"/>
    </row>
    <row r="35" spans="1:16" x14ac:dyDescent="0.25">
      <c r="A35" s="100"/>
      <c r="B35" s="119"/>
      <c r="C35" s="120"/>
      <c r="D35" s="14">
        <v>2025</v>
      </c>
      <c r="E35" s="100"/>
      <c r="F35" s="9">
        <v>0</v>
      </c>
      <c r="G35" s="15">
        <f>SUM(H35:J35)</f>
        <v>0</v>
      </c>
      <c r="H35" s="15">
        <v>0</v>
      </c>
      <c r="I35" s="16"/>
      <c r="J35" s="17">
        <v>0</v>
      </c>
      <c r="K35" s="99"/>
      <c r="L35" s="124"/>
      <c r="M35" s="99"/>
    </row>
    <row r="36" spans="1:16" ht="15" customHeight="1" x14ac:dyDescent="0.25">
      <c r="A36" s="123" t="s">
        <v>79</v>
      </c>
      <c r="B36" s="115" t="s">
        <v>99</v>
      </c>
      <c r="C36" s="116"/>
      <c r="D36" s="14">
        <v>2021</v>
      </c>
      <c r="E36" s="98" t="s">
        <v>58</v>
      </c>
      <c r="F36" s="18">
        <v>1</v>
      </c>
      <c r="G36" s="15">
        <f t="shared" ref="G36:G38" si="2">SUM(H36:J36)</f>
        <v>1000</v>
      </c>
      <c r="H36" s="15">
        <v>0</v>
      </c>
      <c r="I36" s="16"/>
      <c r="J36" s="17">
        <v>1000</v>
      </c>
      <c r="K36" s="99"/>
      <c r="L36" s="124"/>
      <c r="M36" s="99"/>
    </row>
    <row r="37" spans="1:16" x14ac:dyDescent="0.25">
      <c r="A37" s="124"/>
      <c r="B37" s="117"/>
      <c r="C37" s="118"/>
      <c r="D37" s="14">
        <v>2022</v>
      </c>
      <c r="E37" s="99"/>
      <c r="F37" s="9">
        <v>1</v>
      </c>
      <c r="G37" s="15">
        <f t="shared" si="2"/>
        <v>8486.2999999999993</v>
      </c>
      <c r="H37" s="15">
        <v>0</v>
      </c>
      <c r="I37" s="16"/>
      <c r="J37" s="17">
        <v>8486.2999999999993</v>
      </c>
      <c r="K37" s="99"/>
      <c r="L37" s="124"/>
      <c r="M37" s="99"/>
    </row>
    <row r="38" spans="1:16" x14ac:dyDescent="0.25">
      <c r="A38" s="124"/>
      <c r="B38" s="117"/>
      <c r="C38" s="118"/>
      <c r="D38" s="14">
        <v>2023</v>
      </c>
      <c r="E38" s="99"/>
      <c r="F38" s="9">
        <v>1</v>
      </c>
      <c r="G38" s="15">
        <f t="shared" si="2"/>
        <v>2229.5</v>
      </c>
      <c r="H38" s="15">
        <v>0</v>
      </c>
      <c r="I38" s="16"/>
      <c r="J38" s="17">
        <f>2212.8+16.7</f>
        <v>2229.5</v>
      </c>
      <c r="K38" s="99"/>
      <c r="L38" s="124"/>
      <c r="M38" s="99"/>
      <c r="N38" s="67"/>
    </row>
    <row r="39" spans="1:16" x14ac:dyDescent="0.25">
      <c r="A39" s="124"/>
      <c r="B39" s="117"/>
      <c r="C39" s="118"/>
      <c r="D39" s="14">
        <v>2024</v>
      </c>
      <c r="E39" s="99"/>
      <c r="F39" s="9">
        <v>0</v>
      </c>
      <c r="G39" s="15">
        <f>SUM(H39:J39)</f>
        <v>0</v>
      </c>
      <c r="H39" s="15">
        <v>0</v>
      </c>
      <c r="I39" s="16"/>
      <c r="J39" s="17">
        <v>0</v>
      </c>
      <c r="K39" s="99"/>
      <c r="L39" s="124"/>
      <c r="M39" s="99"/>
    </row>
    <row r="40" spans="1:16" x14ac:dyDescent="0.25">
      <c r="A40" s="125"/>
      <c r="B40" s="119"/>
      <c r="C40" s="120"/>
      <c r="D40" s="14">
        <v>2025</v>
      </c>
      <c r="E40" s="100"/>
      <c r="F40" s="9">
        <v>0</v>
      </c>
      <c r="G40" s="15">
        <f>SUM(H40:J40)</f>
        <v>0</v>
      </c>
      <c r="H40" s="15">
        <v>0</v>
      </c>
      <c r="I40" s="16"/>
      <c r="J40" s="17">
        <v>0</v>
      </c>
      <c r="K40" s="99"/>
      <c r="L40" s="124"/>
      <c r="M40" s="99"/>
    </row>
    <row r="41" spans="1:16" ht="15" customHeight="1" x14ac:dyDescent="0.25">
      <c r="A41" s="123" t="s">
        <v>60</v>
      </c>
      <c r="B41" s="115" t="s">
        <v>88</v>
      </c>
      <c r="C41" s="116"/>
      <c r="D41" s="14">
        <v>2021</v>
      </c>
      <c r="E41" s="98" t="s">
        <v>58</v>
      </c>
      <c r="F41" s="18">
        <v>0</v>
      </c>
      <c r="G41" s="15">
        <f t="shared" ref="G41:G43" si="3">SUM(H41:J41)</f>
        <v>0</v>
      </c>
      <c r="H41" s="15">
        <v>0</v>
      </c>
      <c r="I41" s="16"/>
      <c r="J41" s="17"/>
      <c r="K41" s="99"/>
      <c r="L41" s="124"/>
      <c r="M41" s="99"/>
    </row>
    <row r="42" spans="1:16" x14ac:dyDescent="0.25">
      <c r="A42" s="124"/>
      <c r="B42" s="117"/>
      <c r="C42" s="118"/>
      <c r="D42" s="14">
        <v>2022</v>
      </c>
      <c r="E42" s="99"/>
      <c r="F42" s="9">
        <v>1</v>
      </c>
      <c r="G42" s="15">
        <f t="shared" si="3"/>
        <v>24.72</v>
      </c>
      <c r="H42" s="15">
        <v>0</v>
      </c>
      <c r="I42" s="16"/>
      <c r="J42" s="17">
        <f>24.72</f>
        <v>24.72</v>
      </c>
      <c r="K42" s="99"/>
      <c r="L42" s="124"/>
      <c r="M42" s="99"/>
      <c r="N42" s="66" t="s">
        <v>98</v>
      </c>
      <c r="O42" s="67">
        <f>J42+J47</f>
        <v>156.68</v>
      </c>
      <c r="P42" s="66" t="s">
        <v>92</v>
      </c>
    </row>
    <row r="43" spans="1:16" x14ac:dyDescent="0.25">
      <c r="A43" s="124"/>
      <c r="B43" s="117"/>
      <c r="C43" s="118"/>
      <c r="D43" s="14">
        <v>2023</v>
      </c>
      <c r="E43" s="99"/>
      <c r="F43" s="9">
        <v>0</v>
      </c>
      <c r="G43" s="15">
        <f t="shared" si="3"/>
        <v>0</v>
      </c>
      <c r="H43" s="15">
        <v>0</v>
      </c>
      <c r="I43" s="16"/>
      <c r="J43" s="17">
        <v>0</v>
      </c>
      <c r="K43" s="99"/>
      <c r="L43" s="124"/>
      <c r="M43" s="99"/>
    </row>
    <row r="44" spans="1:16" x14ac:dyDescent="0.25">
      <c r="A44" s="124"/>
      <c r="B44" s="117"/>
      <c r="C44" s="118"/>
      <c r="D44" s="14">
        <v>2024</v>
      </c>
      <c r="E44" s="99"/>
      <c r="F44" s="9">
        <v>0</v>
      </c>
      <c r="G44" s="15">
        <f>SUM(H44:J44)</f>
        <v>0</v>
      </c>
      <c r="H44" s="15">
        <v>0</v>
      </c>
      <c r="I44" s="16"/>
      <c r="J44" s="17">
        <v>0</v>
      </c>
      <c r="K44" s="99"/>
      <c r="L44" s="124"/>
      <c r="M44" s="99"/>
    </row>
    <row r="45" spans="1:16" x14ac:dyDescent="0.25">
      <c r="A45" s="125"/>
      <c r="B45" s="119"/>
      <c r="C45" s="120"/>
      <c r="D45" s="14">
        <v>2025</v>
      </c>
      <c r="E45" s="100"/>
      <c r="F45" s="9">
        <v>0</v>
      </c>
      <c r="G45" s="15">
        <f>SUM(H45:J45)</f>
        <v>0</v>
      </c>
      <c r="H45" s="15">
        <v>0</v>
      </c>
      <c r="I45" s="16"/>
      <c r="J45" s="17">
        <v>0</v>
      </c>
      <c r="K45" s="99"/>
      <c r="L45" s="124"/>
      <c r="M45" s="99"/>
    </row>
    <row r="46" spans="1:16" ht="15" customHeight="1" x14ac:dyDescent="0.25">
      <c r="A46" s="123" t="s">
        <v>80</v>
      </c>
      <c r="B46" s="115" t="s">
        <v>89</v>
      </c>
      <c r="C46" s="116"/>
      <c r="D46" s="14">
        <v>2021</v>
      </c>
      <c r="E46" s="98" t="s">
        <v>58</v>
      </c>
      <c r="F46" s="18">
        <v>0</v>
      </c>
      <c r="G46" s="15">
        <f t="shared" ref="G46:G48" si="4">SUM(H46:J46)</f>
        <v>0</v>
      </c>
      <c r="H46" s="15">
        <v>0</v>
      </c>
      <c r="I46" s="16"/>
      <c r="J46" s="17"/>
      <c r="K46" s="99"/>
      <c r="L46" s="124"/>
      <c r="M46" s="99"/>
      <c r="N46" s="68"/>
    </row>
    <row r="47" spans="1:16" x14ac:dyDescent="0.25">
      <c r="A47" s="124"/>
      <c r="B47" s="117"/>
      <c r="C47" s="118"/>
      <c r="D47" s="14">
        <v>2022</v>
      </c>
      <c r="E47" s="99"/>
      <c r="F47" s="9">
        <v>1</v>
      </c>
      <c r="G47" s="15">
        <f t="shared" si="4"/>
        <v>131.96</v>
      </c>
      <c r="H47" s="15">
        <v>0</v>
      </c>
      <c r="I47" s="16"/>
      <c r="J47" s="17">
        <v>131.96</v>
      </c>
      <c r="K47" s="99"/>
      <c r="L47" s="124"/>
      <c r="M47" s="99"/>
    </row>
    <row r="48" spans="1:16" x14ac:dyDescent="0.25">
      <c r="A48" s="124"/>
      <c r="B48" s="117"/>
      <c r="C48" s="118"/>
      <c r="D48" s="14">
        <v>2023</v>
      </c>
      <c r="E48" s="99"/>
      <c r="F48" s="9">
        <v>0</v>
      </c>
      <c r="G48" s="15">
        <f t="shared" si="4"/>
        <v>0</v>
      </c>
      <c r="H48" s="15">
        <v>0</v>
      </c>
      <c r="I48" s="16"/>
      <c r="J48" s="17">
        <v>0</v>
      </c>
      <c r="K48" s="99"/>
      <c r="L48" s="124"/>
      <c r="M48" s="99"/>
    </row>
    <row r="49" spans="1:16" x14ac:dyDescent="0.25">
      <c r="A49" s="124"/>
      <c r="B49" s="117"/>
      <c r="C49" s="118"/>
      <c r="D49" s="14">
        <v>2024</v>
      </c>
      <c r="E49" s="99"/>
      <c r="F49" s="9">
        <v>0</v>
      </c>
      <c r="G49" s="15">
        <f>SUM(H49:J49)</f>
        <v>0</v>
      </c>
      <c r="H49" s="15">
        <v>0</v>
      </c>
      <c r="I49" s="16"/>
      <c r="J49" s="17">
        <v>0</v>
      </c>
      <c r="K49" s="99"/>
      <c r="L49" s="124"/>
      <c r="M49" s="99"/>
    </row>
    <row r="50" spans="1:16" x14ac:dyDescent="0.25">
      <c r="A50" s="125"/>
      <c r="B50" s="119"/>
      <c r="C50" s="120"/>
      <c r="D50" s="14">
        <v>2025</v>
      </c>
      <c r="E50" s="100"/>
      <c r="F50" s="9">
        <v>0</v>
      </c>
      <c r="G50" s="15">
        <f>SUM(H50:J50)</f>
        <v>0</v>
      </c>
      <c r="H50" s="15">
        <v>0</v>
      </c>
      <c r="I50" s="16"/>
      <c r="J50" s="17">
        <v>0</v>
      </c>
      <c r="K50" s="99"/>
      <c r="L50" s="124"/>
      <c r="M50" s="99"/>
    </row>
    <row r="51" spans="1:16" ht="15" customHeight="1" x14ac:dyDescent="0.25">
      <c r="A51" s="123" t="s">
        <v>81</v>
      </c>
      <c r="B51" s="115" t="s">
        <v>82</v>
      </c>
      <c r="C51" s="116"/>
      <c r="D51" s="14">
        <v>2021</v>
      </c>
      <c r="E51" s="98" t="s">
        <v>58</v>
      </c>
      <c r="F51" s="18">
        <v>0</v>
      </c>
      <c r="G51" s="15">
        <f t="shared" ref="G51:G53" si="5">SUM(H51:J51)</f>
        <v>0</v>
      </c>
      <c r="H51" s="15">
        <v>0</v>
      </c>
      <c r="I51" s="16"/>
      <c r="J51" s="17"/>
      <c r="K51" s="99"/>
      <c r="L51" s="124"/>
      <c r="M51" s="99"/>
    </row>
    <row r="52" spans="1:16" x14ac:dyDescent="0.25">
      <c r="A52" s="124"/>
      <c r="B52" s="117"/>
      <c r="C52" s="118"/>
      <c r="D52" s="14">
        <v>2022</v>
      </c>
      <c r="E52" s="99"/>
      <c r="F52" s="9">
        <v>1</v>
      </c>
      <c r="G52" s="15">
        <f t="shared" si="5"/>
        <v>52.48</v>
      </c>
      <c r="H52" s="15">
        <v>0</v>
      </c>
      <c r="I52" s="16"/>
      <c r="J52" s="17">
        <v>52.48</v>
      </c>
      <c r="K52" s="99"/>
      <c r="L52" s="124"/>
      <c r="M52" s="99"/>
      <c r="O52" s="66" t="s">
        <v>91</v>
      </c>
    </row>
    <row r="53" spans="1:16" x14ac:dyDescent="0.25">
      <c r="A53" s="124"/>
      <c r="B53" s="117"/>
      <c r="C53" s="118"/>
      <c r="D53" s="14">
        <v>2023</v>
      </c>
      <c r="E53" s="99"/>
      <c r="F53" s="9">
        <v>0</v>
      </c>
      <c r="G53" s="15">
        <f t="shared" si="5"/>
        <v>0</v>
      </c>
      <c r="H53" s="15">
        <v>0</v>
      </c>
      <c r="I53" s="16"/>
      <c r="J53" s="17">
        <v>0</v>
      </c>
      <c r="K53" s="99"/>
      <c r="L53" s="124"/>
      <c r="M53" s="99"/>
      <c r="P53" s="67">
        <f>J27+J32+J37+J42+J52+J57+J73+G83</f>
        <v>29763.54</v>
      </c>
    </row>
    <row r="54" spans="1:16" x14ac:dyDescent="0.25">
      <c r="A54" s="124"/>
      <c r="B54" s="117"/>
      <c r="C54" s="118"/>
      <c r="D54" s="14">
        <v>2024</v>
      </c>
      <c r="E54" s="99"/>
      <c r="F54" s="9">
        <v>0</v>
      </c>
      <c r="G54" s="15">
        <f>SUM(H54:J54)</f>
        <v>0</v>
      </c>
      <c r="H54" s="15">
        <v>0</v>
      </c>
      <c r="I54" s="16"/>
      <c r="J54" s="17">
        <v>0</v>
      </c>
      <c r="K54" s="99"/>
      <c r="L54" s="124"/>
      <c r="M54" s="99"/>
    </row>
    <row r="55" spans="1:16" x14ac:dyDescent="0.25">
      <c r="A55" s="125"/>
      <c r="B55" s="119"/>
      <c r="C55" s="120"/>
      <c r="D55" s="14">
        <v>2025</v>
      </c>
      <c r="E55" s="100"/>
      <c r="F55" s="9">
        <v>0</v>
      </c>
      <c r="G55" s="15">
        <f>SUM(H55:J55)</f>
        <v>0</v>
      </c>
      <c r="H55" s="15">
        <v>0</v>
      </c>
      <c r="I55" s="16"/>
      <c r="J55" s="17">
        <v>0</v>
      </c>
      <c r="K55" s="99"/>
      <c r="L55" s="124"/>
      <c r="M55" s="99"/>
    </row>
    <row r="56" spans="1:16" ht="15" customHeight="1" x14ac:dyDescent="0.25">
      <c r="A56" s="123" t="s">
        <v>87</v>
      </c>
      <c r="B56" s="115" t="s">
        <v>86</v>
      </c>
      <c r="C56" s="116"/>
      <c r="D56" s="14">
        <v>2021</v>
      </c>
      <c r="E56" s="98" t="s">
        <v>58</v>
      </c>
      <c r="F56" s="18">
        <v>0</v>
      </c>
      <c r="G56" s="15">
        <f t="shared" si="1"/>
        <v>0</v>
      </c>
      <c r="H56" s="15">
        <v>0</v>
      </c>
      <c r="I56" s="16"/>
      <c r="J56" s="17"/>
      <c r="K56" s="99"/>
      <c r="L56" s="124"/>
      <c r="M56" s="99"/>
    </row>
    <row r="57" spans="1:16" x14ac:dyDescent="0.25">
      <c r="A57" s="124"/>
      <c r="B57" s="117"/>
      <c r="C57" s="118"/>
      <c r="D57" s="14">
        <v>2022</v>
      </c>
      <c r="E57" s="99"/>
      <c r="F57" s="9">
        <v>1</v>
      </c>
      <c r="G57" s="15">
        <f t="shared" si="1"/>
        <v>38.04</v>
      </c>
      <c r="H57" s="15">
        <v>0</v>
      </c>
      <c r="I57" s="16"/>
      <c r="J57" s="17">
        <v>38.04</v>
      </c>
      <c r="K57" s="99"/>
      <c r="L57" s="124"/>
      <c r="M57" s="99"/>
      <c r="O57" s="66" t="s">
        <v>90</v>
      </c>
    </row>
    <row r="58" spans="1:16" x14ac:dyDescent="0.25">
      <c r="A58" s="124"/>
      <c r="B58" s="117"/>
      <c r="C58" s="118"/>
      <c r="D58" s="14">
        <v>2023</v>
      </c>
      <c r="E58" s="99"/>
      <c r="F58" s="9">
        <v>0</v>
      </c>
      <c r="G58" s="15">
        <f t="shared" si="1"/>
        <v>0</v>
      </c>
      <c r="H58" s="15">
        <v>0</v>
      </c>
      <c r="I58" s="16"/>
      <c r="J58" s="17">
        <v>0</v>
      </c>
      <c r="K58" s="99"/>
      <c r="L58" s="124"/>
      <c r="M58" s="99"/>
    </row>
    <row r="59" spans="1:16" x14ac:dyDescent="0.25">
      <c r="A59" s="124"/>
      <c r="B59" s="117"/>
      <c r="C59" s="118"/>
      <c r="D59" s="14">
        <v>2024</v>
      </c>
      <c r="E59" s="99"/>
      <c r="F59" s="9">
        <v>0</v>
      </c>
      <c r="G59" s="15">
        <f>SUM(H59:J59)</f>
        <v>0</v>
      </c>
      <c r="H59" s="15">
        <v>0</v>
      </c>
      <c r="I59" s="16"/>
      <c r="J59" s="17">
        <v>0</v>
      </c>
      <c r="K59" s="20"/>
      <c r="L59" s="21"/>
      <c r="M59" s="22"/>
    </row>
    <row r="60" spans="1:16" x14ac:dyDescent="0.25">
      <c r="A60" s="125"/>
      <c r="B60" s="119"/>
      <c r="C60" s="120"/>
      <c r="D60" s="14">
        <v>2025</v>
      </c>
      <c r="E60" s="100"/>
      <c r="F60" s="9">
        <v>0</v>
      </c>
      <c r="G60" s="15">
        <f>SUM(H60:J60)</f>
        <v>0</v>
      </c>
      <c r="H60" s="15">
        <v>0</v>
      </c>
      <c r="I60" s="16"/>
      <c r="J60" s="17">
        <v>0</v>
      </c>
      <c r="K60" s="20"/>
      <c r="L60" s="21"/>
      <c r="M60" s="22"/>
    </row>
    <row r="61" spans="1:16" ht="15" customHeight="1" x14ac:dyDescent="0.25">
      <c r="A61" s="123" t="s">
        <v>125</v>
      </c>
      <c r="B61" s="115" t="s">
        <v>126</v>
      </c>
      <c r="C61" s="116"/>
      <c r="D61" s="14">
        <v>2021</v>
      </c>
      <c r="E61" s="98" t="s">
        <v>58</v>
      </c>
      <c r="F61" s="18">
        <v>0</v>
      </c>
      <c r="G61" s="15">
        <f t="shared" ref="G61:G63" si="6">SUM(H61:J61)</f>
        <v>0</v>
      </c>
      <c r="H61" s="15">
        <v>0</v>
      </c>
      <c r="I61" s="16"/>
      <c r="J61" s="17"/>
      <c r="K61" s="20"/>
      <c r="L61" s="21"/>
      <c r="M61" s="22"/>
    </row>
    <row r="62" spans="1:16" x14ac:dyDescent="0.25">
      <c r="A62" s="124"/>
      <c r="B62" s="117"/>
      <c r="C62" s="118"/>
      <c r="D62" s="14">
        <v>2022</v>
      </c>
      <c r="E62" s="99"/>
      <c r="F62" s="9">
        <v>0</v>
      </c>
      <c r="G62" s="15">
        <f t="shared" si="6"/>
        <v>0</v>
      </c>
      <c r="H62" s="15">
        <v>0</v>
      </c>
      <c r="I62" s="16"/>
      <c r="J62" s="17">
        <v>0</v>
      </c>
      <c r="K62" s="20"/>
      <c r="L62" s="21"/>
      <c r="M62" s="22"/>
      <c r="O62" s="66" t="s">
        <v>90</v>
      </c>
    </row>
    <row r="63" spans="1:16" x14ac:dyDescent="0.25">
      <c r="A63" s="124"/>
      <c r="B63" s="117"/>
      <c r="C63" s="118"/>
      <c r="D63" s="14">
        <v>2023</v>
      </c>
      <c r="E63" s="99"/>
      <c r="F63" s="9">
        <v>1</v>
      </c>
      <c r="G63" s="15">
        <f t="shared" si="6"/>
        <v>570.59999999999991</v>
      </c>
      <c r="H63" s="15">
        <v>0</v>
      </c>
      <c r="I63" s="16"/>
      <c r="J63" s="17">
        <f>570.58328+0.01672</f>
        <v>570.59999999999991</v>
      </c>
      <c r="K63" s="20"/>
      <c r="L63" s="21"/>
      <c r="M63" s="22"/>
    </row>
    <row r="64" spans="1:16" x14ac:dyDescent="0.25">
      <c r="A64" s="124"/>
      <c r="B64" s="117"/>
      <c r="C64" s="118"/>
      <c r="D64" s="14">
        <v>2024</v>
      </c>
      <c r="E64" s="99"/>
      <c r="F64" s="9">
        <v>0</v>
      </c>
      <c r="G64" s="15">
        <f>SUM(H64:J64)</f>
        <v>0</v>
      </c>
      <c r="H64" s="15">
        <v>0</v>
      </c>
      <c r="I64" s="16"/>
      <c r="J64" s="17">
        <v>0</v>
      </c>
      <c r="K64" s="20"/>
      <c r="L64" s="21"/>
      <c r="M64" s="22"/>
    </row>
    <row r="65" spans="1:14" x14ac:dyDescent="0.25">
      <c r="A65" s="125"/>
      <c r="B65" s="119"/>
      <c r="C65" s="120"/>
      <c r="D65" s="14">
        <v>2025</v>
      </c>
      <c r="E65" s="100"/>
      <c r="F65" s="9">
        <v>0</v>
      </c>
      <c r="G65" s="15">
        <f>SUM(H65:J65)</f>
        <v>0</v>
      </c>
      <c r="H65" s="15">
        <v>0</v>
      </c>
      <c r="I65" s="16"/>
      <c r="J65" s="17">
        <v>0</v>
      </c>
      <c r="K65" s="20"/>
      <c r="L65" s="21"/>
      <c r="M65" s="22"/>
    </row>
    <row r="66" spans="1:14" ht="15.75" customHeight="1" x14ac:dyDescent="0.25">
      <c r="A66" s="153" t="s">
        <v>93</v>
      </c>
      <c r="B66" s="154"/>
      <c r="C66" s="155"/>
      <c r="D66" s="14">
        <v>2021</v>
      </c>
      <c r="E66" s="18"/>
      <c r="F66" s="23">
        <f>F21+F26+F31+F36+F41+F46+F51+F56+F61</f>
        <v>4</v>
      </c>
      <c r="G66" s="24">
        <f>G21+G26+G31+G36+G41+G46+G51+G56</f>
        <v>3541.5995900000003</v>
      </c>
      <c r="H66" s="24">
        <f>H21+H26+H31+H36+H41+H46+H51+H56</f>
        <v>0</v>
      </c>
      <c r="I66" s="101">
        <f>J21+J26+J31+J36+J41+J46+J51+J56</f>
        <v>3541.5995900000003</v>
      </c>
      <c r="J66" s="102"/>
      <c r="K66" s="25">
        <v>112</v>
      </c>
      <c r="L66" s="26" t="s">
        <v>41</v>
      </c>
      <c r="M66" s="27">
        <v>228</v>
      </c>
      <c r="N66" s="68"/>
    </row>
    <row r="67" spans="1:14" ht="15.75" customHeight="1" x14ac:dyDescent="0.25">
      <c r="A67" s="156"/>
      <c r="B67" s="157"/>
      <c r="C67" s="158"/>
      <c r="D67" s="14">
        <v>2022</v>
      </c>
      <c r="E67" s="18"/>
      <c r="F67" s="23">
        <f>F22+F27+F32+F37+F42+F47+F52+F57+F62</f>
        <v>6</v>
      </c>
      <c r="G67" s="24">
        <f>G22+G27+G32+G37+G42+G47+G52+G57</f>
        <v>10847.799999999997</v>
      </c>
      <c r="H67" s="24">
        <f>H21+H26+H31+H36+H41+H46+H51+H56</f>
        <v>0</v>
      </c>
      <c r="I67" s="101">
        <f>J22+J27+J32+J37+J42+J47+J52+J57</f>
        <v>10847.799999999997</v>
      </c>
      <c r="J67" s="102"/>
      <c r="K67" s="25">
        <v>112</v>
      </c>
      <c r="L67" s="26" t="s">
        <v>41</v>
      </c>
      <c r="M67" s="27">
        <v>228</v>
      </c>
      <c r="N67" s="68"/>
    </row>
    <row r="68" spans="1:14" ht="15.75" customHeight="1" x14ac:dyDescent="0.25">
      <c r="A68" s="156"/>
      <c r="B68" s="157"/>
      <c r="C68" s="158"/>
      <c r="D68" s="14">
        <v>2023</v>
      </c>
      <c r="E68" s="18"/>
      <c r="F68" s="23">
        <f t="shared" ref="F68" si="7">F23+F28+F33+F38+F43+F48+F53+F58+F63</f>
        <v>4</v>
      </c>
      <c r="G68" s="24">
        <f>H68+I68</f>
        <v>6716.2999999999993</v>
      </c>
      <c r="H68" s="24">
        <f>H21+H26+H31+H36+H41+H46+H51+H56</f>
        <v>0</v>
      </c>
      <c r="I68" s="101">
        <f>J58+J53+J48+J43+J38+J33+J28+J23+J63</f>
        <v>6716.2999999999993</v>
      </c>
      <c r="J68" s="102"/>
      <c r="K68" s="25">
        <v>112</v>
      </c>
      <c r="L68" s="26" t="s">
        <v>41</v>
      </c>
      <c r="M68" s="27">
        <v>228</v>
      </c>
      <c r="N68" s="68"/>
    </row>
    <row r="69" spans="1:14" ht="15.75" customHeight="1" x14ac:dyDescent="0.25">
      <c r="A69" s="156"/>
      <c r="B69" s="157"/>
      <c r="C69" s="158"/>
      <c r="D69" s="14">
        <v>2024</v>
      </c>
      <c r="E69" s="18"/>
      <c r="F69" s="23">
        <f>F24+F29+F34+F39+F44+F49+F54+F59+F64</f>
        <v>0</v>
      </c>
      <c r="G69" s="24">
        <f>H69+I69</f>
        <v>0</v>
      </c>
      <c r="H69" s="24">
        <f>H24+H29+H34+H39+H44+H49+H54+H58</f>
        <v>0</v>
      </c>
      <c r="I69" s="28"/>
      <c r="J69" s="29">
        <f>J24+J29+J34+J39+J44+J49+J54+J59</f>
        <v>0</v>
      </c>
      <c r="K69" s="25"/>
      <c r="L69" s="26"/>
      <c r="M69" s="27"/>
      <c r="N69" s="68"/>
    </row>
    <row r="70" spans="1:14" ht="15.75" customHeight="1" x14ac:dyDescent="0.25">
      <c r="A70" s="159"/>
      <c r="B70" s="160"/>
      <c r="C70" s="161"/>
      <c r="D70" s="14">
        <v>2025</v>
      </c>
      <c r="E70" s="18"/>
      <c r="F70" s="23">
        <f>F25+F30+F35+F40+F45+F50+F55+F60+F65</f>
        <v>0</v>
      </c>
      <c r="G70" s="24">
        <f>G25+G29+G34+G39+G44+G49+G54+G59</f>
        <v>0</v>
      </c>
      <c r="H70" s="24">
        <f>H22+H27+H32+H37+H42+H47+H52+H57</f>
        <v>0</v>
      </c>
      <c r="I70" s="101">
        <v>0</v>
      </c>
      <c r="J70" s="102"/>
      <c r="K70" s="25">
        <v>112</v>
      </c>
      <c r="L70" s="26" t="s">
        <v>41</v>
      </c>
      <c r="M70" s="27">
        <v>228</v>
      </c>
      <c r="N70" s="68"/>
    </row>
    <row r="71" spans="1:14" ht="15" customHeight="1" x14ac:dyDescent="0.25">
      <c r="A71" s="162" t="s">
        <v>44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2"/>
      <c r="L71" s="12"/>
      <c r="M71" s="13"/>
    </row>
    <row r="72" spans="1:14" hidden="1" x14ac:dyDescent="0.25">
      <c r="A72" s="98" t="s">
        <v>22</v>
      </c>
      <c r="B72" s="115" t="s">
        <v>19</v>
      </c>
      <c r="C72" s="116"/>
      <c r="D72" s="14">
        <v>2021</v>
      </c>
      <c r="E72" s="98" t="s">
        <v>20</v>
      </c>
      <c r="F72" s="30">
        <v>0</v>
      </c>
      <c r="G72" s="15">
        <f t="shared" si="0"/>
        <v>0</v>
      </c>
      <c r="H72" s="15">
        <v>0</v>
      </c>
      <c r="I72" s="31"/>
      <c r="J72" s="32">
        <v>0</v>
      </c>
      <c r="K72" s="98">
        <v>112</v>
      </c>
      <c r="L72" s="123" t="s">
        <v>41</v>
      </c>
      <c r="M72" s="98">
        <v>400</v>
      </c>
      <c r="N72" s="66" t="s">
        <v>32</v>
      </c>
    </row>
    <row r="73" spans="1:14" hidden="1" x14ac:dyDescent="0.25">
      <c r="A73" s="99"/>
      <c r="B73" s="117"/>
      <c r="C73" s="118"/>
      <c r="D73" s="14">
        <v>2022</v>
      </c>
      <c r="E73" s="99"/>
      <c r="F73" s="30">
        <v>0</v>
      </c>
      <c r="G73" s="15">
        <f t="shared" si="0"/>
        <v>0</v>
      </c>
      <c r="H73" s="15">
        <v>0</v>
      </c>
      <c r="I73" s="31"/>
      <c r="J73" s="17">
        <v>0</v>
      </c>
      <c r="K73" s="99"/>
      <c r="L73" s="124"/>
      <c r="M73" s="99"/>
    </row>
    <row r="74" spans="1:14" hidden="1" x14ac:dyDescent="0.25">
      <c r="A74" s="99"/>
      <c r="B74" s="117"/>
      <c r="C74" s="118"/>
      <c r="D74" s="14">
        <v>2023</v>
      </c>
      <c r="E74" s="99"/>
      <c r="F74" s="30">
        <v>0</v>
      </c>
      <c r="G74" s="15">
        <f t="shared" si="0"/>
        <v>0</v>
      </c>
      <c r="H74" s="15">
        <v>0</v>
      </c>
      <c r="I74" s="31"/>
      <c r="J74" s="17">
        <v>0</v>
      </c>
      <c r="K74" s="99"/>
      <c r="L74" s="124"/>
      <c r="M74" s="99"/>
    </row>
    <row r="75" spans="1:14" hidden="1" x14ac:dyDescent="0.25">
      <c r="A75" s="99"/>
      <c r="B75" s="117"/>
      <c r="C75" s="118"/>
      <c r="D75" s="14">
        <v>2024</v>
      </c>
      <c r="E75" s="99"/>
      <c r="F75" s="9">
        <v>0</v>
      </c>
      <c r="G75" s="15">
        <f t="shared" si="0"/>
        <v>0</v>
      </c>
      <c r="H75" s="15">
        <v>0</v>
      </c>
      <c r="I75" s="31"/>
      <c r="J75" s="17">
        <v>0</v>
      </c>
      <c r="K75" s="20"/>
      <c r="L75" s="124"/>
      <c r="M75" s="99"/>
    </row>
    <row r="76" spans="1:14" hidden="1" x14ac:dyDescent="0.25">
      <c r="A76" s="100"/>
      <c r="B76" s="119"/>
      <c r="C76" s="120"/>
      <c r="D76" s="14">
        <v>2025</v>
      </c>
      <c r="E76" s="100"/>
      <c r="F76" s="9">
        <v>0</v>
      </c>
      <c r="G76" s="33">
        <f>SUM(H76:J76)</f>
        <v>0</v>
      </c>
      <c r="H76" s="33">
        <v>0</v>
      </c>
      <c r="I76" s="34"/>
      <c r="J76" s="17">
        <v>0</v>
      </c>
      <c r="K76" s="20"/>
      <c r="L76" s="124"/>
      <c r="M76" s="99"/>
    </row>
    <row r="77" spans="1:14" ht="15" customHeight="1" x14ac:dyDescent="0.25">
      <c r="A77" s="112" t="s">
        <v>22</v>
      </c>
      <c r="B77" s="115" t="s">
        <v>128</v>
      </c>
      <c r="C77" s="116"/>
      <c r="D77" s="14">
        <v>2021</v>
      </c>
      <c r="E77" s="98" t="s">
        <v>20</v>
      </c>
      <c r="F77" s="30">
        <v>0</v>
      </c>
      <c r="G77" s="15">
        <f t="shared" si="0"/>
        <v>0</v>
      </c>
      <c r="H77" s="15">
        <v>0</v>
      </c>
      <c r="I77" s="16"/>
      <c r="J77" s="17">
        <v>0</v>
      </c>
      <c r="K77" s="98">
        <v>112</v>
      </c>
      <c r="L77" s="124"/>
      <c r="M77" s="99"/>
    </row>
    <row r="78" spans="1:14" x14ac:dyDescent="0.25">
      <c r="A78" s="113"/>
      <c r="B78" s="117"/>
      <c r="C78" s="118"/>
      <c r="D78" s="14">
        <v>2022</v>
      </c>
      <c r="E78" s="99"/>
      <c r="F78" s="30">
        <v>0</v>
      </c>
      <c r="G78" s="15">
        <f t="shared" si="0"/>
        <v>0</v>
      </c>
      <c r="H78" s="15">
        <v>0</v>
      </c>
      <c r="I78" s="16"/>
      <c r="J78" s="17">
        <v>0</v>
      </c>
      <c r="K78" s="99"/>
      <c r="L78" s="124"/>
      <c r="M78" s="99"/>
    </row>
    <row r="79" spans="1:14" ht="15.75" customHeight="1" x14ac:dyDescent="0.25">
      <c r="A79" s="113"/>
      <c r="B79" s="117"/>
      <c r="C79" s="118"/>
      <c r="D79" s="14">
        <v>2023</v>
      </c>
      <c r="E79" s="99"/>
      <c r="F79" s="30">
        <v>0</v>
      </c>
      <c r="G79" s="15">
        <f t="shared" si="0"/>
        <v>0</v>
      </c>
      <c r="H79" s="15">
        <v>0</v>
      </c>
      <c r="I79" s="16"/>
      <c r="J79" s="17">
        <v>0</v>
      </c>
      <c r="K79" s="99"/>
      <c r="L79" s="124"/>
      <c r="M79" s="99"/>
    </row>
    <row r="80" spans="1:14" x14ac:dyDescent="0.25">
      <c r="A80" s="113"/>
      <c r="B80" s="117"/>
      <c r="C80" s="118"/>
      <c r="D80" s="14">
        <v>2024</v>
      </c>
      <c r="E80" s="99"/>
      <c r="F80" s="9">
        <v>1</v>
      </c>
      <c r="G80" s="15">
        <f t="shared" si="0"/>
        <v>23175</v>
      </c>
      <c r="H80" s="15">
        <v>23151.8</v>
      </c>
      <c r="I80" s="16"/>
      <c r="J80" s="17">
        <v>23.2</v>
      </c>
      <c r="K80" s="20"/>
      <c r="L80" s="124"/>
      <c r="M80" s="99"/>
    </row>
    <row r="81" spans="1:15" x14ac:dyDescent="0.25">
      <c r="A81" s="114"/>
      <c r="B81" s="119"/>
      <c r="C81" s="120"/>
      <c r="D81" s="14">
        <v>2025</v>
      </c>
      <c r="E81" s="100"/>
      <c r="F81" s="9">
        <v>0</v>
      </c>
      <c r="G81" s="15">
        <f>SUM(H81:J81)</f>
        <v>0</v>
      </c>
      <c r="H81" s="15">
        <v>0</v>
      </c>
      <c r="I81" s="16"/>
      <c r="J81" s="17">
        <v>0</v>
      </c>
      <c r="K81" s="20"/>
      <c r="L81" s="124"/>
      <c r="M81" s="99"/>
    </row>
    <row r="82" spans="1:15" ht="15.75" customHeight="1" x14ac:dyDescent="0.25">
      <c r="A82" s="112" t="s">
        <v>23</v>
      </c>
      <c r="B82" s="115" t="s">
        <v>35</v>
      </c>
      <c r="C82" s="116"/>
      <c r="D82" s="14">
        <v>2021</v>
      </c>
      <c r="E82" s="98" t="s">
        <v>20</v>
      </c>
      <c r="F82" s="30">
        <v>0</v>
      </c>
      <c r="G82" s="15">
        <f t="shared" ref="G82:G95" si="8">SUM(H82:J82)</f>
        <v>0</v>
      </c>
      <c r="H82" s="15">
        <v>0</v>
      </c>
      <c r="I82" s="16"/>
      <c r="J82" s="17">
        <v>0</v>
      </c>
      <c r="K82" s="98">
        <v>112</v>
      </c>
      <c r="L82" s="124"/>
      <c r="M82" s="99"/>
      <c r="N82" s="66">
        <v>10.8</v>
      </c>
    </row>
    <row r="83" spans="1:15" ht="15.75" customHeight="1" x14ac:dyDescent="0.25">
      <c r="A83" s="113"/>
      <c r="B83" s="117"/>
      <c r="C83" s="118"/>
      <c r="D83" s="14">
        <v>2022</v>
      </c>
      <c r="E83" s="99"/>
      <c r="F83" s="9">
        <v>1</v>
      </c>
      <c r="G83" s="15">
        <f t="shared" si="8"/>
        <v>19072.7</v>
      </c>
      <c r="H83" s="15">
        <v>15724.6</v>
      </c>
      <c r="I83" s="16"/>
      <c r="J83" s="17">
        <f>3189.3+158.8</f>
        <v>3348.1000000000004</v>
      </c>
      <c r="K83" s="99"/>
      <c r="L83" s="124"/>
      <c r="M83" s="99"/>
      <c r="N83" s="67"/>
      <c r="O83" s="66">
        <v>3293.248</v>
      </c>
    </row>
    <row r="84" spans="1:15" ht="15.75" customHeight="1" x14ac:dyDescent="0.25">
      <c r="A84" s="113"/>
      <c r="B84" s="117"/>
      <c r="C84" s="118"/>
      <c r="D84" s="14">
        <v>2023</v>
      </c>
      <c r="E84" s="99"/>
      <c r="F84" s="30">
        <v>0</v>
      </c>
      <c r="G84" s="15">
        <f t="shared" si="8"/>
        <v>0</v>
      </c>
      <c r="H84" s="15">
        <v>0</v>
      </c>
      <c r="I84" s="16"/>
      <c r="J84" s="17">
        <v>0</v>
      </c>
      <c r="K84" s="99"/>
      <c r="L84" s="124"/>
      <c r="M84" s="99"/>
    </row>
    <row r="85" spans="1:15" x14ac:dyDescent="0.25">
      <c r="A85" s="113"/>
      <c r="B85" s="117"/>
      <c r="C85" s="118"/>
      <c r="D85" s="14">
        <v>2024</v>
      </c>
      <c r="E85" s="99"/>
      <c r="F85" s="9">
        <v>0</v>
      </c>
      <c r="G85" s="15">
        <f t="shared" si="8"/>
        <v>0</v>
      </c>
      <c r="H85" s="15">
        <v>0</v>
      </c>
      <c r="I85" s="16"/>
      <c r="J85" s="17">
        <v>0</v>
      </c>
      <c r="K85" s="20"/>
      <c r="L85" s="124"/>
      <c r="M85" s="99"/>
      <c r="O85" s="68">
        <f>H83+158.8+O83</f>
        <v>19176.648000000001</v>
      </c>
    </row>
    <row r="86" spans="1:15" x14ac:dyDescent="0.25">
      <c r="A86" s="114"/>
      <c r="B86" s="119"/>
      <c r="C86" s="120"/>
      <c r="D86" s="14">
        <v>2025</v>
      </c>
      <c r="E86" s="100"/>
      <c r="F86" s="9">
        <v>0</v>
      </c>
      <c r="G86" s="15">
        <f>SUM(H86:J86)</f>
        <v>0</v>
      </c>
      <c r="H86" s="15">
        <v>0</v>
      </c>
      <c r="I86" s="16"/>
      <c r="J86" s="17">
        <v>0</v>
      </c>
      <c r="K86" s="20"/>
      <c r="L86" s="124"/>
      <c r="M86" s="99"/>
    </row>
    <row r="87" spans="1:15" ht="15" customHeight="1" x14ac:dyDescent="0.25">
      <c r="A87" s="123" t="s">
        <v>24</v>
      </c>
      <c r="B87" s="115" t="s">
        <v>127</v>
      </c>
      <c r="C87" s="116"/>
      <c r="D87" s="14">
        <v>2021</v>
      </c>
      <c r="E87" s="98" t="s">
        <v>20</v>
      </c>
      <c r="F87" s="30">
        <v>0</v>
      </c>
      <c r="G87" s="15">
        <f t="shared" ref="G87" si="9">SUM(H87:J87)</f>
        <v>0</v>
      </c>
      <c r="H87" s="15">
        <v>0</v>
      </c>
      <c r="I87" s="16"/>
      <c r="J87" s="17">
        <v>0</v>
      </c>
      <c r="K87" s="20"/>
      <c r="L87" s="124"/>
      <c r="M87" s="99"/>
    </row>
    <row r="88" spans="1:15" ht="15" customHeight="1" x14ac:dyDescent="0.25">
      <c r="A88" s="124"/>
      <c r="B88" s="117"/>
      <c r="C88" s="118"/>
      <c r="D88" s="14">
        <v>2022</v>
      </c>
      <c r="E88" s="99"/>
      <c r="F88" s="30">
        <v>0</v>
      </c>
      <c r="G88" s="15"/>
      <c r="H88" s="15">
        <v>0</v>
      </c>
      <c r="I88" s="16"/>
      <c r="J88" s="17">
        <v>0</v>
      </c>
      <c r="K88" s="20"/>
      <c r="L88" s="124"/>
      <c r="M88" s="99"/>
    </row>
    <row r="89" spans="1:15" ht="15" customHeight="1" x14ac:dyDescent="0.25">
      <c r="A89" s="124"/>
      <c r="B89" s="117"/>
      <c r="C89" s="118"/>
      <c r="D89" s="14">
        <v>2023</v>
      </c>
      <c r="E89" s="99"/>
      <c r="F89" s="9">
        <v>0</v>
      </c>
      <c r="G89" s="15">
        <f t="shared" ref="G89:G90" si="10">SUM(H89:J89)</f>
        <v>0</v>
      </c>
      <c r="H89" s="15">
        <v>0</v>
      </c>
      <c r="I89" s="16"/>
      <c r="J89" s="17">
        <v>0</v>
      </c>
      <c r="K89" s="20"/>
      <c r="L89" s="124"/>
      <c r="M89" s="99"/>
    </row>
    <row r="90" spans="1:15" x14ac:dyDescent="0.25">
      <c r="A90" s="124"/>
      <c r="B90" s="117"/>
      <c r="C90" s="118"/>
      <c r="D90" s="14">
        <v>2024</v>
      </c>
      <c r="E90" s="99"/>
      <c r="F90" s="9">
        <v>0</v>
      </c>
      <c r="G90" s="15">
        <f t="shared" si="10"/>
        <v>0</v>
      </c>
      <c r="H90" s="15">
        <v>0</v>
      </c>
      <c r="I90" s="16"/>
      <c r="J90" s="17">
        <v>0</v>
      </c>
      <c r="K90" s="20"/>
      <c r="L90" s="124"/>
      <c r="M90" s="99"/>
    </row>
    <row r="91" spans="1:15" x14ac:dyDescent="0.25">
      <c r="A91" s="125"/>
      <c r="B91" s="119"/>
      <c r="C91" s="120"/>
      <c r="D91" s="14">
        <v>2025</v>
      </c>
      <c r="E91" s="100"/>
      <c r="F91" s="9">
        <v>1</v>
      </c>
      <c r="G91" s="15">
        <f>SUM(H91:J91)</f>
        <v>23175</v>
      </c>
      <c r="H91" s="15">
        <v>23151.8</v>
      </c>
      <c r="I91" s="16"/>
      <c r="J91" s="17">
        <v>23.2</v>
      </c>
      <c r="K91" s="20"/>
      <c r="L91" s="124"/>
      <c r="M91" s="99"/>
    </row>
    <row r="92" spans="1:15" ht="15" customHeight="1" x14ac:dyDescent="0.25">
      <c r="A92" s="123" t="s">
        <v>33</v>
      </c>
      <c r="B92" s="115" t="s">
        <v>123</v>
      </c>
      <c r="C92" s="116"/>
      <c r="D92" s="14">
        <v>2021</v>
      </c>
      <c r="E92" s="98" t="s">
        <v>20</v>
      </c>
      <c r="F92" s="30">
        <v>0</v>
      </c>
      <c r="G92" s="15">
        <f t="shared" si="8"/>
        <v>0</v>
      </c>
      <c r="H92" s="15">
        <v>0</v>
      </c>
      <c r="I92" s="16"/>
      <c r="J92" s="17">
        <v>0</v>
      </c>
      <c r="K92" s="20"/>
      <c r="L92" s="124"/>
      <c r="M92" s="99"/>
    </row>
    <row r="93" spans="1:15" ht="15" customHeight="1" x14ac:dyDescent="0.25">
      <c r="A93" s="124"/>
      <c r="B93" s="117"/>
      <c r="C93" s="118"/>
      <c r="D93" s="14">
        <v>2022</v>
      </c>
      <c r="E93" s="99"/>
      <c r="F93" s="30">
        <v>0</v>
      </c>
      <c r="G93" s="15"/>
      <c r="H93" s="15">
        <v>0</v>
      </c>
      <c r="I93" s="16"/>
      <c r="J93" s="17">
        <v>0</v>
      </c>
      <c r="K93" s="20"/>
      <c r="L93" s="124"/>
      <c r="M93" s="99"/>
    </row>
    <row r="94" spans="1:15" ht="15" customHeight="1" x14ac:dyDescent="0.25">
      <c r="A94" s="124"/>
      <c r="B94" s="117"/>
      <c r="C94" s="118"/>
      <c r="D94" s="14">
        <v>2023</v>
      </c>
      <c r="E94" s="99"/>
      <c r="F94" s="9">
        <v>1</v>
      </c>
      <c r="G94" s="15">
        <f t="shared" si="8"/>
        <v>32587.200000000001</v>
      </c>
      <c r="H94" s="15">
        <v>28039.7</v>
      </c>
      <c r="I94" s="16"/>
      <c r="J94" s="17">
        <f>28.1+4519.4</f>
        <v>4547.5</v>
      </c>
      <c r="K94" s="20"/>
      <c r="L94" s="124"/>
      <c r="M94" s="100"/>
    </row>
    <row r="95" spans="1:15" x14ac:dyDescent="0.25">
      <c r="A95" s="124"/>
      <c r="B95" s="117"/>
      <c r="C95" s="118"/>
      <c r="D95" s="14">
        <v>2024</v>
      </c>
      <c r="E95" s="99"/>
      <c r="F95" s="9">
        <v>0</v>
      </c>
      <c r="G95" s="15">
        <f t="shared" si="8"/>
        <v>0</v>
      </c>
      <c r="H95" s="15">
        <v>0</v>
      </c>
      <c r="I95" s="16"/>
      <c r="J95" s="17">
        <v>0</v>
      </c>
      <c r="K95" s="20"/>
      <c r="L95" s="21"/>
      <c r="M95" s="35"/>
    </row>
    <row r="96" spans="1:15" x14ac:dyDescent="0.25">
      <c r="A96" s="125"/>
      <c r="B96" s="119"/>
      <c r="C96" s="120"/>
      <c r="D96" s="14">
        <v>2025</v>
      </c>
      <c r="E96" s="100"/>
      <c r="F96" s="9">
        <v>0</v>
      </c>
      <c r="G96" s="15">
        <f>SUM(H96:J96)</f>
        <v>0</v>
      </c>
      <c r="H96" s="15">
        <v>0</v>
      </c>
      <c r="I96" s="16"/>
      <c r="J96" s="17">
        <v>0</v>
      </c>
      <c r="K96" s="20"/>
      <c r="L96" s="21"/>
      <c r="M96" s="35"/>
    </row>
    <row r="97" spans="1:14" ht="15.75" customHeight="1" x14ac:dyDescent="0.25">
      <c r="A97" s="153" t="s">
        <v>94</v>
      </c>
      <c r="B97" s="154"/>
      <c r="C97" s="155"/>
      <c r="D97" s="14">
        <v>2021</v>
      </c>
      <c r="E97" s="18"/>
      <c r="F97" s="23">
        <f>F72+F77+F82+F87+F92</f>
        <v>0</v>
      </c>
      <c r="G97" s="24">
        <f>H97+I97</f>
        <v>0</v>
      </c>
      <c r="H97" s="24">
        <f>H72+H77+H82+H92</f>
        <v>0</v>
      </c>
      <c r="I97" s="101">
        <f>J72+J77+J82+J92+J88</f>
        <v>0</v>
      </c>
      <c r="J97" s="102"/>
      <c r="K97" s="25">
        <v>112</v>
      </c>
      <c r="L97" s="26" t="s">
        <v>41</v>
      </c>
      <c r="M97" s="27">
        <v>228</v>
      </c>
      <c r="N97" s="68"/>
    </row>
    <row r="98" spans="1:14" ht="15.75" customHeight="1" x14ac:dyDescent="0.25">
      <c r="A98" s="156"/>
      <c r="B98" s="157"/>
      <c r="C98" s="158"/>
      <c r="D98" s="14">
        <v>2022</v>
      </c>
      <c r="E98" s="18"/>
      <c r="F98" s="23">
        <f>F73+F78+F83+F88+F93</f>
        <v>1</v>
      </c>
      <c r="G98" s="24">
        <f t="shared" ref="G98:G100" si="11">H98+I98</f>
        <v>19072.7</v>
      </c>
      <c r="H98" s="24">
        <f>H73+H78+H83+H93</f>
        <v>15724.6</v>
      </c>
      <c r="I98" s="101">
        <f>J73+J78+J83+J93</f>
        <v>3348.1000000000004</v>
      </c>
      <c r="J98" s="102"/>
      <c r="K98" s="25">
        <v>112</v>
      </c>
      <c r="L98" s="26" t="s">
        <v>41</v>
      </c>
      <c r="M98" s="27">
        <v>228</v>
      </c>
      <c r="N98" s="68"/>
    </row>
    <row r="99" spans="1:14" ht="15.75" customHeight="1" x14ac:dyDescent="0.25">
      <c r="A99" s="156"/>
      <c r="B99" s="157"/>
      <c r="C99" s="158"/>
      <c r="D99" s="14">
        <v>2023</v>
      </c>
      <c r="E99" s="18"/>
      <c r="F99" s="23">
        <f>F74+F79+F84+F89+F94</f>
        <v>1</v>
      </c>
      <c r="G99" s="24">
        <f t="shared" si="11"/>
        <v>32587.200000000001</v>
      </c>
      <c r="H99" s="24">
        <f>H74+H79+H84+H94</f>
        <v>28039.7</v>
      </c>
      <c r="I99" s="101">
        <f>J74+J79+J84+J94</f>
        <v>4547.5</v>
      </c>
      <c r="J99" s="102"/>
      <c r="K99" s="25">
        <v>112</v>
      </c>
      <c r="L99" s="26" t="s">
        <v>41</v>
      </c>
      <c r="M99" s="27">
        <v>228</v>
      </c>
      <c r="N99" s="68"/>
    </row>
    <row r="100" spans="1:14" ht="15.75" customHeight="1" x14ac:dyDescent="0.25">
      <c r="A100" s="156"/>
      <c r="B100" s="157"/>
      <c r="C100" s="158"/>
      <c r="D100" s="14">
        <v>2024</v>
      </c>
      <c r="E100" s="18"/>
      <c r="F100" s="23">
        <f>F75+F80+F85+F95</f>
        <v>1</v>
      </c>
      <c r="G100" s="24">
        <f t="shared" si="11"/>
        <v>23175</v>
      </c>
      <c r="H100" s="24">
        <f>H75+H80+H85+H95</f>
        <v>23151.8</v>
      </c>
      <c r="I100" s="101">
        <f>J75+J80+J85+J95</f>
        <v>23.2</v>
      </c>
      <c r="J100" s="102"/>
      <c r="K100" s="25">
        <v>112</v>
      </c>
      <c r="L100" s="26" t="s">
        <v>41</v>
      </c>
      <c r="M100" s="27">
        <v>228</v>
      </c>
      <c r="N100" s="68"/>
    </row>
    <row r="101" spans="1:14" x14ac:dyDescent="0.25">
      <c r="A101" s="159"/>
      <c r="B101" s="160"/>
      <c r="C101" s="161"/>
      <c r="D101" s="14">
        <v>2025</v>
      </c>
      <c r="E101" s="18"/>
      <c r="F101" s="9">
        <f>F76+F81+F86+F91+F96</f>
        <v>1</v>
      </c>
      <c r="G101" s="15">
        <f>SUM(H101:J101)</f>
        <v>23175</v>
      </c>
      <c r="H101" s="15">
        <f>H76+H81+H86+H91+H96</f>
        <v>23151.8</v>
      </c>
      <c r="I101" s="16"/>
      <c r="J101" s="17">
        <f>J76+J81+J86+J91+J96</f>
        <v>23.2</v>
      </c>
      <c r="K101" s="20"/>
      <c r="L101" s="21"/>
      <c r="M101" s="22"/>
    </row>
    <row r="102" spans="1:14" ht="22.5" customHeight="1" x14ac:dyDescent="0.25">
      <c r="A102" s="138" t="s">
        <v>29</v>
      </c>
      <c r="B102" s="139"/>
      <c r="C102" s="139"/>
      <c r="D102" s="139"/>
      <c r="E102" s="139"/>
      <c r="F102" s="139"/>
      <c r="G102" s="139"/>
      <c r="H102" s="139"/>
      <c r="I102" s="139"/>
      <c r="J102" s="140"/>
      <c r="K102" s="12"/>
      <c r="L102" s="12"/>
      <c r="M102" s="13"/>
    </row>
    <row r="103" spans="1:14" ht="17.25" hidden="1" customHeight="1" x14ac:dyDescent="0.25">
      <c r="A103" s="112" t="s">
        <v>31</v>
      </c>
      <c r="B103" s="115" t="s">
        <v>19</v>
      </c>
      <c r="C103" s="116"/>
      <c r="D103" s="14">
        <v>2021</v>
      </c>
      <c r="E103" s="98" t="s">
        <v>20</v>
      </c>
      <c r="F103" s="9">
        <v>0</v>
      </c>
      <c r="G103" s="36">
        <f t="shared" ref="G103:G120" si="12">SUM(H103:J103)</f>
        <v>0</v>
      </c>
      <c r="H103" s="36">
        <v>0</v>
      </c>
      <c r="I103" s="31"/>
      <c r="J103" s="32">
        <v>0</v>
      </c>
      <c r="K103" s="163">
        <v>112</v>
      </c>
      <c r="L103" s="123" t="s">
        <v>41</v>
      </c>
      <c r="M103" s="98">
        <v>228</v>
      </c>
    </row>
    <row r="104" spans="1:14" hidden="1" x14ac:dyDescent="0.25">
      <c r="A104" s="113"/>
      <c r="B104" s="117"/>
      <c r="C104" s="118"/>
      <c r="D104" s="14">
        <v>2022</v>
      </c>
      <c r="E104" s="99"/>
      <c r="F104" s="37">
        <v>0</v>
      </c>
      <c r="G104" s="36">
        <f>SUM(H104:J104)</f>
        <v>0</v>
      </c>
      <c r="H104" s="36">
        <v>0</v>
      </c>
      <c r="I104" s="31"/>
      <c r="J104" s="32">
        <v>0</v>
      </c>
      <c r="K104" s="163"/>
      <c r="L104" s="124"/>
      <c r="M104" s="99"/>
    </row>
    <row r="105" spans="1:14" hidden="1" x14ac:dyDescent="0.25">
      <c r="A105" s="113"/>
      <c r="B105" s="117"/>
      <c r="C105" s="118"/>
      <c r="D105" s="14">
        <v>2023</v>
      </c>
      <c r="E105" s="99"/>
      <c r="F105" s="9">
        <v>0</v>
      </c>
      <c r="G105" s="36">
        <f t="shared" si="12"/>
        <v>0</v>
      </c>
      <c r="H105" s="36">
        <v>0</v>
      </c>
      <c r="I105" s="31"/>
      <c r="J105" s="32">
        <v>0</v>
      </c>
      <c r="K105" s="163"/>
      <c r="L105" s="124"/>
      <c r="M105" s="99"/>
    </row>
    <row r="106" spans="1:14" hidden="1" x14ac:dyDescent="0.25">
      <c r="A106" s="113"/>
      <c r="B106" s="117"/>
      <c r="C106" s="118"/>
      <c r="D106" s="14">
        <v>2024</v>
      </c>
      <c r="E106" s="99"/>
      <c r="F106" s="9">
        <v>0</v>
      </c>
      <c r="G106" s="36">
        <f>SUM(H106:J106)</f>
        <v>0</v>
      </c>
      <c r="H106" s="36">
        <v>0</v>
      </c>
      <c r="I106" s="31"/>
      <c r="J106" s="32">
        <v>0</v>
      </c>
      <c r="K106" s="20"/>
      <c r="L106" s="124"/>
      <c r="M106" s="99"/>
    </row>
    <row r="107" spans="1:14" hidden="1" x14ac:dyDescent="0.25">
      <c r="A107" s="114"/>
      <c r="B107" s="119"/>
      <c r="C107" s="120"/>
      <c r="D107" s="14">
        <v>2025</v>
      </c>
      <c r="E107" s="100"/>
      <c r="F107" s="9">
        <v>0</v>
      </c>
      <c r="G107" s="33">
        <f>SUM(H107:J107)</f>
        <v>0</v>
      </c>
      <c r="H107" s="33">
        <v>0</v>
      </c>
      <c r="I107" s="34"/>
      <c r="J107" s="17">
        <v>0</v>
      </c>
      <c r="K107" s="20"/>
      <c r="L107" s="124"/>
      <c r="M107" s="99"/>
    </row>
    <row r="108" spans="1:14" ht="15.75" customHeight="1" x14ac:dyDescent="0.25">
      <c r="A108" s="112" t="s">
        <v>31</v>
      </c>
      <c r="B108" s="115" t="s">
        <v>35</v>
      </c>
      <c r="C108" s="116"/>
      <c r="D108" s="14">
        <v>2021</v>
      </c>
      <c r="E108" s="98" t="s">
        <v>20</v>
      </c>
      <c r="F108" s="9">
        <v>0</v>
      </c>
      <c r="G108" s="15">
        <f t="shared" si="12"/>
        <v>0</v>
      </c>
      <c r="H108" s="15">
        <v>0</v>
      </c>
      <c r="I108" s="16"/>
      <c r="J108" s="17">
        <v>0</v>
      </c>
      <c r="K108" s="98">
        <v>112</v>
      </c>
      <c r="L108" s="124"/>
      <c r="M108" s="99"/>
      <c r="N108" s="66">
        <v>10.8</v>
      </c>
    </row>
    <row r="109" spans="1:14" ht="15.75" customHeight="1" x14ac:dyDescent="0.25">
      <c r="A109" s="113"/>
      <c r="B109" s="117"/>
      <c r="C109" s="118"/>
      <c r="D109" s="14">
        <v>2022</v>
      </c>
      <c r="E109" s="99"/>
      <c r="F109" s="30">
        <v>1</v>
      </c>
      <c r="G109" s="15">
        <f t="shared" si="12"/>
        <v>0</v>
      </c>
      <c r="H109" s="15">
        <v>0</v>
      </c>
      <c r="I109" s="16"/>
      <c r="J109" s="17">
        <v>0</v>
      </c>
      <c r="K109" s="99"/>
      <c r="L109" s="124"/>
      <c r="M109" s="99"/>
    </row>
    <row r="110" spans="1:14" ht="15.75" customHeight="1" x14ac:dyDescent="0.25">
      <c r="A110" s="113"/>
      <c r="B110" s="117"/>
      <c r="C110" s="118"/>
      <c r="D110" s="14">
        <v>2023</v>
      </c>
      <c r="E110" s="99"/>
      <c r="F110" s="30">
        <v>0</v>
      </c>
      <c r="G110" s="15">
        <f t="shared" si="12"/>
        <v>0</v>
      </c>
      <c r="H110" s="15">
        <v>0</v>
      </c>
      <c r="I110" s="16"/>
      <c r="J110" s="17">
        <v>0</v>
      </c>
      <c r="K110" s="99"/>
      <c r="L110" s="124"/>
      <c r="M110" s="99"/>
    </row>
    <row r="111" spans="1:14" x14ac:dyDescent="0.25">
      <c r="A111" s="113"/>
      <c r="B111" s="117"/>
      <c r="C111" s="118"/>
      <c r="D111" s="14">
        <v>2024</v>
      </c>
      <c r="E111" s="99"/>
      <c r="F111" s="9">
        <v>0</v>
      </c>
      <c r="G111" s="15">
        <f>SUM(H111:J111)</f>
        <v>0</v>
      </c>
      <c r="H111" s="15">
        <v>0</v>
      </c>
      <c r="I111" s="16"/>
      <c r="J111" s="17">
        <v>0</v>
      </c>
      <c r="K111" s="20"/>
      <c r="L111" s="124"/>
      <c r="M111" s="99"/>
    </row>
    <row r="112" spans="1:14" x14ac:dyDescent="0.25">
      <c r="A112" s="114"/>
      <c r="B112" s="119"/>
      <c r="C112" s="120"/>
      <c r="D112" s="14">
        <v>2025</v>
      </c>
      <c r="E112" s="100"/>
      <c r="F112" s="9">
        <v>0</v>
      </c>
      <c r="G112" s="15">
        <f>SUM(H112:J112)</f>
        <v>0</v>
      </c>
      <c r="H112" s="15">
        <v>0</v>
      </c>
      <c r="I112" s="16"/>
      <c r="J112" s="17">
        <v>0</v>
      </c>
      <c r="K112" s="20"/>
      <c r="L112" s="124"/>
      <c r="M112" s="99"/>
    </row>
    <row r="113" spans="1:15" ht="18.75" customHeight="1" x14ac:dyDescent="0.25">
      <c r="A113" s="112" t="s">
        <v>37</v>
      </c>
      <c r="B113" s="115" t="s">
        <v>127</v>
      </c>
      <c r="C113" s="116"/>
      <c r="D113" s="14">
        <v>2021</v>
      </c>
      <c r="E113" s="98" t="s">
        <v>20</v>
      </c>
      <c r="F113" s="9">
        <v>0</v>
      </c>
      <c r="G113" s="15">
        <f t="shared" si="12"/>
        <v>0</v>
      </c>
      <c r="H113" s="15">
        <v>0</v>
      </c>
      <c r="I113" s="16"/>
      <c r="J113" s="17">
        <v>0</v>
      </c>
      <c r="K113" s="98">
        <v>112</v>
      </c>
      <c r="L113" s="124"/>
      <c r="M113" s="99"/>
      <c r="N113" s="66">
        <v>3.5</v>
      </c>
    </row>
    <row r="114" spans="1:15" x14ac:dyDescent="0.25">
      <c r="A114" s="113"/>
      <c r="B114" s="117"/>
      <c r="C114" s="118"/>
      <c r="D114" s="14">
        <v>2022</v>
      </c>
      <c r="E114" s="99"/>
      <c r="F114" s="30">
        <v>0</v>
      </c>
      <c r="G114" s="15">
        <f t="shared" si="12"/>
        <v>0</v>
      </c>
      <c r="H114" s="15">
        <v>0</v>
      </c>
      <c r="I114" s="16"/>
      <c r="J114" s="17">
        <v>0</v>
      </c>
      <c r="K114" s="99"/>
      <c r="L114" s="124"/>
      <c r="M114" s="99"/>
    </row>
    <row r="115" spans="1:15" x14ac:dyDescent="0.25">
      <c r="A115" s="113"/>
      <c r="B115" s="117"/>
      <c r="C115" s="118"/>
      <c r="D115" s="14">
        <v>2023</v>
      </c>
      <c r="E115" s="99"/>
      <c r="F115" s="30">
        <v>0</v>
      </c>
      <c r="G115" s="15">
        <f t="shared" si="12"/>
        <v>0</v>
      </c>
      <c r="H115" s="15">
        <v>0</v>
      </c>
      <c r="I115" s="16"/>
      <c r="J115" s="17">
        <v>0</v>
      </c>
      <c r="K115" s="100"/>
      <c r="L115" s="124"/>
      <c r="M115" s="99"/>
      <c r="O115" s="69"/>
    </row>
    <row r="116" spans="1:15" x14ac:dyDescent="0.25">
      <c r="A116" s="113"/>
      <c r="B116" s="117"/>
      <c r="C116" s="118"/>
      <c r="D116" s="14">
        <v>2024</v>
      </c>
      <c r="E116" s="99"/>
      <c r="F116" s="9">
        <v>0</v>
      </c>
      <c r="G116" s="15">
        <f>SUM(H116:J116)</f>
        <v>0</v>
      </c>
      <c r="H116" s="15">
        <v>0</v>
      </c>
      <c r="I116" s="16"/>
      <c r="J116" s="17">
        <v>0</v>
      </c>
      <c r="K116" s="20"/>
      <c r="L116" s="124"/>
      <c r="M116" s="99"/>
    </row>
    <row r="117" spans="1:15" x14ac:dyDescent="0.25">
      <c r="A117" s="114"/>
      <c r="B117" s="119"/>
      <c r="C117" s="120"/>
      <c r="D117" s="14">
        <v>2025</v>
      </c>
      <c r="E117" s="100"/>
      <c r="F117" s="9">
        <v>1</v>
      </c>
      <c r="G117" s="15">
        <f>SUM(H117:J117)</f>
        <v>0</v>
      </c>
      <c r="H117" s="15">
        <v>0</v>
      </c>
      <c r="I117" s="16"/>
      <c r="J117" s="17">
        <v>0</v>
      </c>
      <c r="K117" s="20"/>
      <c r="L117" s="124"/>
      <c r="M117" s="99"/>
    </row>
    <row r="118" spans="1:15" ht="18.75" customHeight="1" x14ac:dyDescent="0.25">
      <c r="A118" s="112" t="s">
        <v>38</v>
      </c>
      <c r="B118" s="115" t="s">
        <v>128</v>
      </c>
      <c r="C118" s="116"/>
      <c r="D118" s="14">
        <v>2021</v>
      </c>
      <c r="E118" s="98" t="s">
        <v>20</v>
      </c>
      <c r="F118" s="30">
        <v>0</v>
      </c>
      <c r="G118" s="15">
        <f t="shared" si="12"/>
        <v>0</v>
      </c>
      <c r="H118" s="15">
        <v>0</v>
      </c>
      <c r="I118" s="16"/>
      <c r="J118" s="17">
        <v>0</v>
      </c>
      <c r="K118" s="98">
        <v>112</v>
      </c>
      <c r="L118" s="124"/>
      <c r="M118" s="99"/>
      <c r="N118" s="66">
        <v>12</v>
      </c>
    </row>
    <row r="119" spans="1:15" x14ac:dyDescent="0.25">
      <c r="A119" s="113"/>
      <c r="B119" s="117"/>
      <c r="C119" s="118"/>
      <c r="D119" s="14">
        <v>2022</v>
      </c>
      <c r="E119" s="99"/>
      <c r="F119" s="30">
        <v>0</v>
      </c>
      <c r="G119" s="15">
        <f t="shared" si="12"/>
        <v>0</v>
      </c>
      <c r="H119" s="15">
        <v>0</v>
      </c>
      <c r="I119" s="16"/>
      <c r="J119" s="17">
        <v>0</v>
      </c>
      <c r="K119" s="99"/>
      <c r="L119" s="124"/>
      <c r="M119" s="99"/>
    </row>
    <row r="120" spans="1:15" x14ac:dyDescent="0.25">
      <c r="A120" s="113"/>
      <c r="B120" s="117"/>
      <c r="C120" s="118"/>
      <c r="D120" s="14">
        <v>2023</v>
      </c>
      <c r="E120" s="99"/>
      <c r="F120" s="30">
        <v>0</v>
      </c>
      <c r="G120" s="15">
        <f t="shared" si="12"/>
        <v>0</v>
      </c>
      <c r="H120" s="15">
        <v>0</v>
      </c>
      <c r="I120" s="16"/>
      <c r="J120" s="17">
        <v>0</v>
      </c>
      <c r="K120" s="100"/>
      <c r="L120" s="124"/>
      <c r="M120" s="99"/>
      <c r="O120" s="69"/>
    </row>
    <row r="121" spans="1:15" x14ac:dyDescent="0.25">
      <c r="A121" s="113"/>
      <c r="B121" s="117"/>
      <c r="C121" s="118"/>
      <c r="D121" s="14">
        <v>2024</v>
      </c>
      <c r="E121" s="99"/>
      <c r="F121" s="9">
        <v>1</v>
      </c>
      <c r="G121" s="15">
        <f t="shared" ref="G121:G127" si="13">SUM(H121:J121)</f>
        <v>0</v>
      </c>
      <c r="H121" s="15">
        <v>0</v>
      </c>
      <c r="I121" s="16"/>
      <c r="J121" s="17">
        <v>0</v>
      </c>
      <c r="K121" s="20"/>
      <c r="L121" s="124"/>
      <c r="M121" s="99"/>
    </row>
    <row r="122" spans="1:15" x14ac:dyDescent="0.25">
      <c r="A122" s="114"/>
      <c r="B122" s="119"/>
      <c r="C122" s="120"/>
      <c r="D122" s="14">
        <v>2025</v>
      </c>
      <c r="E122" s="100"/>
      <c r="F122" s="9">
        <v>0</v>
      </c>
      <c r="G122" s="15">
        <f t="shared" si="13"/>
        <v>0</v>
      </c>
      <c r="H122" s="15">
        <v>0</v>
      </c>
      <c r="I122" s="16"/>
      <c r="J122" s="17">
        <v>0</v>
      </c>
      <c r="K122" s="20"/>
      <c r="L122" s="21"/>
      <c r="M122" s="22"/>
    </row>
    <row r="123" spans="1:15" ht="20.25" customHeight="1" x14ac:dyDescent="0.25">
      <c r="A123" s="123" t="s">
        <v>39</v>
      </c>
      <c r="B123" s="115" t="s">
        <v>59</v>
      </c>
      <c r="C123" s="116"/>
      <c r="D123" s="14">
        <v>2021</v>
      </c>
      <c r="E123" s="98" t="s">
        <v>20</v>
      </c>
      <c r="F123" s="38">
        <v>1</v>
      </c>
      <c r="G123" s="15">
        <f t="shared" si="13"/>
        <v>975.87</v>
      </c>
      <c r="H123" s="15">
        <v>0</v>
      </c>
      <c r="I123" s="16"/>
      <c r="J123" s="17">
        <v>975.87</v>
      </c>
      <c r="K123" s="98">
        <v>112</v>
      </c>
      <c r="L123" s="21"/>
      <c r="M123" s="22"/>
    </row>
    <row r="124" spans="1:15" ht="20.25" customHeight="1" x14ac:dyDescent="0.25">
      <c r="A124" s="124"/>
      <c r="B124" s="117"/>
      <c r="C124" s="118"/>
      <c r="D124" s="14">
        <v>2022</v>
      </c>
      <c r="E124" s="99"/>
      <c r="F124" s="30">
        <v>0</v>
      </c>
      <c r="G124" s="15">
        <f t="shared" si="13"/>
        <v>0</v>
      </c>
      <c r="H124" s="15">
        <v>0</v>
      </c>
      <c r="I124" s="16"/>
      <c r="J124" s="17">
        <v>0</v>
      </c>
      <c r="K124" s="99"/>
      <c r="L124" s="21"/>
      <c r="M124" s="22"/>
    </row>
    <row r="125" spans="1:15" ht="20.25" customHeight="1" x14ac:dyDescent="0.25">
      <c r="A125" s="124"/>
      <c r="B125" s="117"/>
      <c r="C125" s="118"/>
      <c r="D125" s="14">
        <v>2023</v>
      </c>
      <c r="E125" s="99"/>
      <c r="F125" s="39" t="s">
        <v>62</v>
      </c>
      <c r="G125" s="15">
        <f t="shared" si="13"/>
        <v>0</v>
      </c>
      <c r="H125" s="15">
        <v>0</v>
      </c>
      <c r="I125" s="16"/>
      <c r="J125" s="17">
        <v>0</v>
      </c>
      <c r="K125" s="99"/>
      <c r="L125" s="21"/>
      <c r="M125" s="22"/>
      <c r="N125" s="68">
        <f>G123+G94+G83+G73+G56+G31+G26+G21</f>
        <v>55177.369590000002</v>
      </c>
    </row>
    <row r="126" spans="1:15" x14ac:dyDescent="0.25">
      <c r="A126" s="124"/>
      <c r="B126" s="117"/>
      <c r="C126" s="118"/>
      <c r="D126" s="14">
        <v>2024</v>
      </c>
      <c r="E126" s="99"/>
      <c r="F126" s="9">
        <v>0</v>
      </c>
      <c r="G126" s="15">
        <f t="shared" si="13"/>
        <v>0</v>
      </c>
      <c r="H126" s="15">
        <v>0</v>
      </c>
      <c r="I126" s="16"/>
      <c r="J126" s="17">
        <v>0</v>
      </c>
      <c r="K126" s="20"/>
      <c r="L126" s="21"/>
      <c r="M126" s="35"/>
    </row>
    <row r="127" spans="1:15" x14ac:dyDescent="0.25">
      <c r="A127" s="125"/>
      <c r="B127" s="119"/>
      <c r="C127" s="120"/>
      <c r="D127" s="14">
        <v>2025</v>
      </c>
      <c r="E127" s="100"/>
      <c r="F127" s="9">
        <v>0</v>
      </c>
      <c r="G127" s="15">
        <f t="shared" si="13"/>
        <v>0</v>
      </c>
      <c r="H127" s="15">
        <v>0</v>
      </c>
      <c r="I127" s="16"/>
      <c r="J127" s="17">
        <v>0</v>
      </c>
      <c r="K127" s="20"/>
      <c r="L127" s="21"/>
      <c r="M127" s="22"/>
    </row>
    <row r="128" spans="1:15" ht="15" customHeight="1" x14ac:dyDescent="0.25">
      <c r="A128" s="123" t="s">
        <v>137</v>
      </c>
      <c r="B128" s="115" t="s">
        <v>123</v>
      </c>
      <c r="C128" s="116"/>
      <c r="D128" s="14">
        <v>2021</v>
      </c>
      <c r="E128" s="98" t="s">
        <v>20</v>
      </c>
      <c r="F128" s="30">
        <v>0</v>
      </c>
      <c r="G128" s="15">
        <f t="shared" ref="G128" si="14">SUM(H128:J128)</f>
        <v>0</v>
      </c>
      <c r="H128" s="15">
        <v>0</v>
      </c>
      <c r="I128" s="16"/>
      <c r="J128" s="17">
        <v>0</v>
      </c>
      <c r="K128" s="20"/>
      <c r="L128" s="21"/>
      <c r="M128" s="22"/>
    </row>
    <row r="129" spans="1:14" ht="15" customHeight="1" x14ac:dyDescent="0.25">
      <c r="A129" s="124"/>
      <c r="B129" s="117"/>
      <c r="C129" s="118"/>
      <c r="D129" s="14">
        <v>2022</v>
      </c>
      <c r="E129" s="99"/>
      <c r="F129" s="30">
        <v>0</v>
      </c>
      <c r="G129" s="15"/>
      <c r="H129" s="15">
        <v>0</v>
      </c>
      <c r="I129" s="16"/>
      <c r="J129" s="17">
        <v>0</v>
      </c>
      <c r="K129" s="20"/>
      <c r="L129" s="21"/>
      <c r="M129" s="22"/>
    </row>
    <row r="130" spans="1:14" ht="15" customHeight="1" x14ac:dyDescent="0.25">
      <c r="A130" s="124"/>
      <c r="B130" s="117"/>
      <c r="C130" s="118"/>
      <c r="D130" s="14">
        <v>2023</v>
      </c>
      <c r="E130" s="99"/>
      <c r="F130" s="9">
        <v>1</v>
      </c>
      <c r="G130" s="15">
        <f t="shared" ref="G130:G131" si="15">SUM(H130:J130)</f>
        <v>0</v>
      </c>
      <c r="H130" s="15">
        <v>0</v>
      </c>
      <c r="I130" s="16"/>
      <c r="J130" s="17">
        <v>0</v>
      </c>
      <c r="K130" s="20"/>
      <c r="L130" s="21"/>
      <c r="M130" s="22"/>
    </row>
    <row r="131" spans="1:14" x14ac:dyDescent="0.25">
      <c r="A131" s="124"/>
      <c r="B131" s="117"/>
      <c r="C131" s="118"/>
      <c r="D131" s="14">
        <v>2024</v>
      </c>
      <c r="E131" s="99"/>
      <c r="F131" s="9">
        <v>0</v>
      </c>
      <c r="G131" s="15">
        <f t="shared" si="15"/>
        <v>0</v>
      </c>
      <c r="H131" s="15">
        <v>0</v>
      </c>
      <c r="I131" s="16"/>
      <c r="J131" s="17">
        <v>0</v>
      </c>
      <c r="K131" s="20"/>
      <c r="L131" s="21"/>
      <c r="M131" s="35"/>
    </row>
    <row r="132" spans="1:14" x14ac:dyDescent="0.25">
      <c r="A132" s="125"/>
      <c r="B132" s="119"/>
      <c r="C132" s="120"/>
      <c r="D132" s="14">
        <v>2025</v>
      </c>
      <c r="E132" s="100"/>
      <c r="F132" s="9">
        <v>0</v>
      </c>
      <c r="G132" s="15">
        <f>SUM(H132:J132)</f>
        <v>0</v>
      </c>
      <c r="H132" s="15">
        <v>0</v>
      </c>
      <c r="I132" s="16"/>
      <c r="J132" s="17">
        <v>0</v>
      </c>
      <c r="K132" s="20"/>
      <c r="L132" s="21"/>
      <c r="M132" s="35"/>
    </row>
    <row r="133" spans="1:14" ht="15.75" customHeight="1" x14ac:dyDescent="0.25">
      <c r="A133" s="153" t="s">
        <v>95</v>
      </c>
      <c r="B133" s="154"/>
      <c r="C133" s="155"/>
      <c r="D133" s="14">
        <v>2021</v>
      </c>
      <c r="E133" s="18"/>
      <c r="F133" s="23">
        <f>F103+F108+F113+F118+F123+F128</f>
        <v>1</v>
      </c>
      <c r="G133" s="24">
        <f>H133+I133</f>
        <v>975.87</v>
      </c>
      <c r="H133" s="24">
        <f t="shared" ref="H133" si="16">H82+H92+H97+H102+H106+H111+H116+H121</f>
        <v>0</v>
      </c>
      <c r="I133" s="101">
        <f>J103+J108+J113+J118+J123</f>
        <v>975.87</v>
      </c>
      <c r="J133" s="102"/>
      <c r="K133" s="25">
        <v>112</v>
      </c>
      <c r="L133" s="26" t="s">
        <v>41</v>
      </c>
      <c r="M133" s="27">
        <v>228</v>
      </c>
      <c r="N133" s="68"/>
    </row>
    <row r="134" spans="1:14" ht="15.75" customHeight="1" x14ac:dyDescent="0.25">
      <c r="A134" s="156"/>
      <c r="B134" s="157"/>
      <c r="C134" s="158"/>
      <c r="D134" s="14">
        <v>2022</v>
      </c>
      <c r="E134" s="18"/>
      <c r="F134" s="23">
        <f>F104+F109+F114+F119+F124+F129</f>
        <v>1</v>
      </c>
      <c r="G134" s="24">
        <f t="shared" ref="G134:G136" si="17">H134+I134</f>
        <v>0</v>
      </c>
      <c r="H134" s="24">
        <f>H82+H92+H97+H102+H106+H111+H116+H121</f>
        <v>0</v>
      </c>
      <c r="I134" s="101">
        <f>J104+J109+J114+J119+J124</f>
        <v>0</v>
      </c>
      <c r="J134" s="102"/>
      <c r="K134" s="25">
        <v>112</v>
      </c>
      <c r="L134" s="26" t="s">
        <v>41</v>
      </c>
      <c r="M134" s="27">
        <v>228</v>
      </c>
      <c r="N134" s="68"/>
    </row>
    <row r="135" spans="1:14" ht="15.75" customHeight="1" x14ac:dyDescent="0.25">
      <c r="A135" s="156"/>
      <c r="B135" s="157"/>
      <c r="C135" s="158"/>
      <c r="D135" s="14">
        <v>2023</v>
      </c>
      <c r="E135" s="18"/>
      <c r="F135" s="23">
        <f>F105+F110+F115+F120+F125+F130</f>
        <v>1</v>
      </c>
      <c r="G135" s="24">
        <f t="shared" si="17"/>
        <v>0</v>
      </c>
      <c r="H135" s="24">
        <f>H82+H92+H97+H102+H106+H111+H116+H121+H130</f>
        <v>0</v>
      </c>
      <c r="I135" s="101">
        <f>J130+J125+J120+J115+J110</f>
        <v>0</v>
      </c>
      <c r="J135" s="102"/>
      <c r="K135" s="25">
        <v>112</v>
      </c>
      <c r="L135" s="26" t="s">
        <v>41</v>
      </c>
      <c r="M135" s="27">
        <v>228</v>
      </c>
      <c r="N135" s="68"/>
    </row>
    <row r="136" spans="1:14" ht="15.75" customHeight="1" x14ac:dyDescent="0.25">
      <c r="A136" s="156"/>
      <c r="B136" s="157"/>
      <c r="C136" s="158"/>
      <c r="D136" s="14">
        <v>2024</v>
      </c>
      <c r="E136" s="18"/>
      <c r="F136" s="23">
        <f>F106+F111+F116+F131+F121+F126</f>
        <v>1</v>
      </c>
      <c r="G136" s="24">
        <f t="shared" si="17"/>
        <v>0</v>
      </c>
      <c r="H136" s="24">
        <v>0</v>
      </c>
      <c r="I136" s="101">
        <f>J104+J109+J114+J119+J124</f>
        <v>0</v>
      </c>
      <c r="J136" s="102"/>
      <c r="K136" s="25">
        <v>112</v>
      </c>
      <c r="L136" s="26" t="s">
        <v>41</v>
      </c>
      <c r="M136" s="27">
        <v>228</v>
      </c>
      <c r="N136" s="68"/>
    </row>
    <row r="137" spans="1:14" x14ac:dyDescent="0.25">
      <c r="A137" s="159"/>
      <c r="B137" s="160"/>
      <c r="C137" s="161"/>
      <c r="D137" s="14">
        <v>2025</v>
      </c>
      <c r="E137" s="18"/>
      <c r="F137" s="9">
        <f>F107+F112+F117+F122+F127+F132</f>
        <v>1</v>
      </c>
      <c r="G137" s="15">
        <f>SUM(H137:J137)</f>
        <v>0</v>
      </c>
      <c r="H137" s="15">
        <f>H107+H112+H122+H127+H132</f>
        <v>0</v>
      </c>
      <c r="I137" s="16"/>
      <c r="J137" s="17">
        <f>J107+J112+J117+J122+J128+J132</f>
        <v>0</v>
      </c>
      <c r="K137" s="20"/>
      <c r="L137" s="21"/>
      <c r="M137" s="22"/>
    </row>
    <row r="138" spans="1:14" ht="20.25" customHeight="1" x14ac:dyDescent="0.25">
      <c r="A138" s="163" t="s">
        <v>57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10"/>
      <c r="L138" s="10"/>
      <c r="M138" s="11"/>
    </row>
    <row r="139" spans="1:14" ht="23.25" customHeight="1" x14ac:dyDescent="0.25">
      <c r="A139" s="162" t="s">
        <v>47</v>
      </c>
      <c r="B139" s="162"/>
      <c r="C139" s="162"/>
      <c r="D139" s="162"/>
      <c r="E139" s="162"/>
      <c r="F139" s="162"/>
      <c r="G139" s="162"/>
      <c r="H139" s="162"/>
      <c r="I139" s="162"/>
      <c r="J139" s="162"/>
      <c r="K139" s="12"/>
      <c r="L139" s="12"/>
      <c r="M139" s="13"/>
    </row>
    <row r="140" spans="1:14" ht="15" customHeight="1" x14ac:dyDescent="0.25">
      <c r="A140" s="162" t="s">
        <v>49</v>
      </c>
      <c r="B140" s="162"/>
      <c r="C140" s="162"/>
      <c r="D140" s="162"/>
      <c r="E140" s="162"/>
      <c r="F140" s="162"/>
      <c r="G140" s="162"/>
      <c r="H140" s="162"/>
      <c r="I140" s="162"/>
      <c r="J140" s="162"/>
      <c r="K140" s="12"/>
      <c r="L140" s="12"/>
      <c r="M140" s="13"/>
    </row>
    <row r="141" spans="1:14" ht="17.25" customHeight="1" x14ac:dyDescent="0.25">
      <c r="A141" s="123" t="s">
        <v>9</v>
      </c>
      <c r="B141" s="115" t="s">
        <v>136</v>
      </c>
      <c r="C141" s="126"/>
      <c r="D141" s="14">
        <v>2021</v>
      </c>
      <c r="E141" s="98" t="s">
        <v>30</v>
      </c>
      <c r="F141" s="18">
        <v>0</v>
      </c>
      <c r="G141" s="15">
        <f>SUM(H141:J141)</f>
        <v>0</v>
      </c>
      <c r="H141" s="15">
        <v>0</v>
      </c>
      <c r="I141" s="16"/>
      <c r="J141" s="17">
        <v>0</v>
      </c>
      <c r="K141" s="20"/>
      <c r="L141" s="123" t="s">
        <v>45</v>
      </c>
      <c r="M141" s="98">
        <v>600</v>
      </c>
    </row>
    <row r="142" spans="1:14" x14ac:dyDescent="0.25">
      <c r="A142" s="124"/>
      <c r="B142" s="127"/>
      <c r="C142" s="128"/>
      <c r="D142" s="14">
        <v>2022</v>
      </c>
      <c r="E142" s="99"/>
      <c r="F142" s="18">
        <v>0</v>
      </c>
      <c r="G142" s="15">
        <f>SUM(H142:J142)</f>
        <v>0</v>
      </c>
      <c r="H142" s="15">
        <v>0</v>
      </c>
      <c r="I142" s="16"/>
      <c r="J142" s="17">
        <v>0</v>
      </c>
      <c r="K142" s="20"/>
      <c r="L142" s="124"/>
      <c r="M142" s="99"/>
    </row>
    <row r="143" spans="1:14" x14ac:dyDescent="0.25">
      <c r="A143" s="124"/>
      <c r="B143" s="127"/>
      <c r="C143" s="128"/>
      <c r="D143" s="14">
        <v>2023</v>
      </c>
      <c r="E143" s="99"/>
      <c r="F143" s="9">
        <v>1</v>
      </c>
      <c r="G143" s="15">
        <f>SUM(H143:J143)</f>
        <v>914.56439999999998</v>
      </c>
      <c r="H143" s="15">
        <v>0</v>
      </c>
      <c r="I143" s="16"/>
      <c r="J143" s="17">
        <f>914.5644</f>
        <v>914.56439999999998</v>
      </c>
      <c r="K143" s="20"/>
      <c r="L143" s="125"/>
      <c r="M143" s="100"/>
    </row>
    <row r="144" spans="1:14" x14ac:dyDescent="0.25">
      <c r="A144" s="124"/>
      <c r="B144" s="127"/>
      <c r="C144" s="128"/>
      <c r="D144" s="14">
        <v>2024</v>
      </c>
      <c r="E144" s="99"/>
      <c r="F144" s="9">
        <v>0</v>
      </c>
      <c r="G144" s="15">
        <f>SUM(H144:J144)</f>
        <v>0</v>
      </c>
      <c r="H144" s="15">
        <v>0</v>
      </c>
      <c r="I144" s="16"/>
      <c r="J144" s="17">
        <v>0</v>
      </c>
      <c r="K144" s="20"/>
      <c r="L144" s="40"/>
      <c r="M144" s="20"/>
    </row>
    <row r="145" spans="1:18" x14ac:dyDescent="0.25">
      <c r="A145" s="125"/>
      <c r="B145" s="129"/>
      <c r="C145" s="130"/>
      <c r="D145" s="14">
        <v>2025</v>
      </c>
      <c r="E145" s="100"/>
      <c r="F145" s="9">
        <v>0</v>
      </c>
      <c r="G145" s="15">
        <f>SUM(H145:J145)</f>
        <v>0</v>
      </c>
      <c r="H145" s="15">
        <v>0</v>
      </c>
      <c r="I145" s="16"/>
      <c r="J145" s="17">
        <v>0</v>
      </c>
      <c r="K145" s="20"/>
      <c r="L145" s="21"/>
      <c r="M145" s="22"/>
    </row>
    <row r="146" spans="1:18" ht="15" customHeight="1" x14ac:dyDescent="0.25">
      <c r="A146" s="162" t="s">
        <v>50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12"/>
      <c r="L146" s="12"/>
      <c r="M146" s="13"/>
    </row>
    <row r="147" spans="1:18" ht="17.25" customHeight="1" x14ac:dyDescent="0.25">
      <c r="A147" s="123" t="s">
        <v>22</v>
      </c>
      <c r="B147" s="115" t="s">
        <v>136</v>
      </c>
      <c r="C147" s="126"/>
      <c r="D147" s="14">
        <v>2021</v>
      </c>
      <c r="E147" s="98" t="s">
        <v>20</v>
      </c>
      <c r="F147" s="18">
        <v>0</v>
      </c>
      <c r="G147" s="36">
        <f t="shared" ref="G147:G156" si="18">SUM(H147:J147)</f>
        <v>0</v>
      </c>
      <c r="H147" s="36">
        <v>0</v>
      </c>
      <c r="I147" s="31"/>
      <c r="J147" s="32">
        <v>0</v>
      </c>
      <c r="K147" s="20"/>
      <c r="L147" s="97" t="s">
        <v>45</v>
      </c>
      <c r="M147" s="98">
        <v>600</v>
      </c>
    </row>
    <row r="148" spans="1:18" x14ac:dyDescent="0.25">
      <c r="A148" s="124"/>
      <c r="B148" s="127"/>
      <c r="C148" s="128"/>
      <c r="D148" s="14">
        <v>2022</v>
      </c>
      <c r="E148" s="99"/>
      <c r="F148" s="18">
        <v>0</v>
      </c>
      <c r="G148" s="36">
        <f t="shared" si="18"/>
        <v>0</v>
      </c>
      <c r="H148" s="36">
        <v>0</v>
      </c>
      <c r="I148" s="31"/>
      <c r="J148" s="32">
        <v>0</v>
      </c>
      <c r="K148" s="20"/>
      <c r="L148" s="97"/>
      <c r="M148" s="99"/>
    </row>
    <row r="149" spans="1:18" ht="18" customHeight="1" x14ac:dyDescent="0.25">
      <c r="A149" s="124"/>
      <c r="B149" s="127"/>
      <c r="C149" s="128"/>
      <c r="D149" s="14">
        <v>2023</v>
      </c>
      <c r="E149" s="99"/>
      <c r="F149" s="9">
        <v>1</v>
      </c>
      <c r="G149" s="15">
        <f t="shared" si="18"/>
        <v>9940.3356000000003</v>
      </c>
      <c r="H149" s="15">
        <v>0</v>
      </c>
      <c r="I149" s="16"/>
      <c r="J149" s="17">
        <f>8145.6-J143+2709.3</f>
        <v>9940.3356000000003</v>
      </c>
      <c r="K149" s="20"/>
      <c r="L149" s="97"/>
      <c r="M149" s="100"/>
      <c r="R149" s="67"/>
    </row>
    <row r="150" spans="1:18" ht="18" customHeight="1" x14ac:dyDescent="0.25">
      <c r="A150" s="124"/>
      <c r="B150" s="127"/>
      <c r="C150" s="128"/>
      <c r="D150" s="14">
        <v>2024</v>
      </c>
      <c r="E150" s="99"/>
      <c r="F150" s="9">
        <v>0</v>
      </c>
      <c r="G150" s="15">
        <f t="shared" si="18"/>
        <v>0</v>
      </c>
      <c r="H150" s="15">
        <v>0</v>
      </c>
      <c r="I150" s="16"/>
      <c r="J150" s="17">
        <v>0</v>
      </c>
      <c r="K150" s="20"/>
      <c r="L150" s="40"/>
      <c r="M150" s="20"/>
      <c r="R150" s="67">
        <f>G143+G149</f>
        <v>10854.9</v>
      </c>
    </row>
    <row r="151" spans="1:18" x14ac:dyDescent="0.25">
      <c r="A151" s="125"/>
      <c r="B151" s="129"/>
      <c r="C151" s="130"/>
      <c r="D151" s="14">
        <v>2025</v>
      </c>
      <c r="E151" s="100"/>
      <c r="F151" s="9">
        <v>0</v>
      </c>
      <c r="G151" s="15">
        <f t="shared" si="18"/>
        <v>0</v>
      </c>
      <c r="H151" s="15">
        <v>0</v>
      </c>
      <c r="I151" s="16"/>
      <c r="J151" s="17">
        <v>0</v>
      </c>
      <c r="K151" s="20"/>
      <c r="L151" s="21"/>
      <c r="M151" s="22"/>
    </row>
    <row r="152" spans="1:18" ht="17.25" customHeight="1" x14ac:dyDescent="0.25">
      <c r="A152" s="123" t="s">
        <v>23</v>
      </c>
      <c r="B152" s="115" t="s">
        <v>138</v>
      </c>
      <c r="C152" s="126"/>
      <c r="D152" s="14">
        <v>2021</v>
      </c>
      <c r="E152" s="98" t="s">
        <v>20</v>
      </c>
      <c r="F152" s="18">
        <v>0</v>
      </c>
      <c r="G152" s="15">
        <f t="shared" si="18"/>
        <v>0</v>
      </c>
      <c r="H152" s="15">
        <v>0</v>
      </c>
      <c r="I152" s="16"/>
      <c r="J152" s="17">
        <v>0</v>
      </c>
      <c r="K152" s="20"/>
      <c r="L152" s="97" t="s">
        <v>45</v>
      </c>
      <c r="M152" s="98">
        <v>600</v>
      </c>
    </row>
    <row r="153" spans="1:18" x14ac:dyDescent="0.25">
      <c r="A153" s="124"/>
      <c r="B153" s="127"/>
      <c r="C153" s="128"/>
      <c r="D153" s="14">
        <v>2022</v>
      </c>
      <c r="E153" s="99"/>
      <c r="F153" s="18">
        <v>0</v>
      </c>
      <c r="G153" s="15">
        <f t="shared" si="18"/>
        <v>0</v>
      </c>
      <c r="H153" s="15">
        <v>0</v>
      </c>
      <c r="I153" s="16"/>
      <c r="J153" s="17">
        <v>0</v>
      </c>
      <c r="K153" s="20"/>
      <c r="L153" s="97"/>
      <c r="M153" s="99"/>
    </row>
    <row r="154" spans="1:18" ht="18" customHeight="1" x14ac:dyDescent="0.25">
      <c r="A154" s="124"/>
      <c r="B154" s="127"/>
      <c r="C154" s="128"/>
      <c r="D154" s="14">
        <v>2023</v>
      </c>
      <c r="E154" s="99"/>
      <c r="F154" s="9">
        <v>1</v>
      </c>
      <c r="G154" s="15">
        <f t="shared" si="18"/>
        <v>15429.7</v>
      </c>
      <c r="H154" s="15">
        <v>0</v>
      </c>
      <c r="I154" s="16"/>
      <c r="J154" s="17">
        <f>4560.6+10869.1</f>
        <v>15429.7</v>
      </c>
      <c r="K154" s="20"/>
      <c r="L154" s="97"/>
      <c r="M154" s="100"/>
      <c r="R154" s="66" t="s">
        <v>98</v>
      </c>
    </row>
    <row r="155" spans="1:18" ht="18" customHeight="1" x14ac:dyDescent="0.25">
      <c r="A155" s="124"/>
      <c r="B155" s="127"/>
      <c r="C155" s="128"/>
      <c r="D155" s="14">
        <v>2024</v>
      </c>
      <c r="E155" s="99"/>
      <c r="F155" s="9">
        <v>0</v>
      </c>
      <c r="G155" s="36">
        <f t="shared" si="18"/>
        <v>0</v>
      </c>
      <c r="H155" s="36">
        <v>0</v>
      </c>
      <c r="I155" s="31"/>
      <c r="J155" s="32">
        <v>0</v>
      </c>
      <c r="K155" s="20"/>
      <c r="L155" s="40"/>
      <c r="M155" s="20"/>
    </row>
    <row r="156" spans="1:18" x14ac:dyDescent="0.25">
      <c r="A156" s="125"/>
      <c r="B156" s="129"/>
      <c r="C156" s="130"/>
      <c r="D156" s="14">
        <v>2025</v>
      </c>
      <c r="E156" s="100"/>
      <c r="F156" s="9">
        <v>0</v>
      </c>
      <c r="G156" s="33">
        <f t="shared" si="18"/>
        <v>0</v>
      </c>
      <c r="H156" s="33">
        <v>0</v>
      </c>
      <c r="I156" s="34"/>
      <c r="J156" s="17">
        <v>0</v>
      </c>
      <c r="K156" s="20"/>
      <c r="L156" s="21"/>
      <c r="M156" s="22"/>
    </row>
    <row r="157" spans="1:18" ht="15.75" customHeight="1" x14ac:dyDescent="0.25">
      <c r="A157" s="153" t="s">
        <v>96</v>
      </c>
      <c r="B157" s="154"/>
      <c r="C157" s="155"/>
      <c r="D157" s="14">
        <v>2021</v>
      </c>
      <c r="E157" s="18"/>
      <c r="F157" s="23">
        <f>F141+F152</f>
        <v>0</v>
      </c>
      <c r="G157" s="24">
        <f>H157+I157</f>
        <v>0</v>
      </c>
      <c r="H157" s="24">
        <f>H106+H111+H116+H121+H133+H138+H142+H152</f>
        <v>0</v>
      </c>
      <c r="I157" s="101">
        <f>J106+J111+J116+J121+J133+J138+J142+J152</f>
        <v>0</v>
      </c>
      <c r="J157" s="102"/>
      <c r="K157" s="25">
        <v>112</v>
      </c>
      <c r="L157" s="26" t="s">
        <v>41</v>
      </c>
      <c r="M157" s="27">
        <v>228</v>
      </c>
      <c r="N157" s="68"/>
    </row>
    <row r="158" spans="1:18" ht="15.75" customHeight="1" x14ac:dyDescent="0.25">
      <c r="A158" s="156"/>
      <c r="B158" s="157"/>
      <c r="C158" s="158"/>
      <c r="D158" s="14">
        <v>2022</v>
      </c>
      <c r="E158" s="18"/>
      <c r="F158" s="23">
        <f>F142+F153</f>
        <v>0</v>
      </c>
      <c r="G158" s="24">
        <f t="shared" ref="G158:G160" si="19">H158+I158</f>
        <v>0</v>
      </c>
      <c r="H158" s="24">
        <f>H106+H111+H116+H121+H133+H138+H142+H152</f>
        <v>0</v>
      </c>
      <c r="I158" s="101">
        <v>0</v>
      </c>
      <c r="J158" s="102"/>
      <c r="K158" s="25">
        <v>112</v>
      </c>
      <c r="L158" s="26" t="s">
        <v>41</v>
      </c>
      <c r="M158" s="27">
        <v>228</v>
      </c>
      <c r="N158" s="68"/>
    </row>
    <row r="159" spans="1:18" ht="15.75" customHeight="1" x14ac:dyDescent="0.25">
      <c r="A159" s="156"/>
      <c r="B159" s="157"/>
      <c r="C159" s="158"/>
      <c r="D159" s="14">
        <v>2023</v>
      </c>
      <c r="E159" s="18"/>
      <c r="F159" s="23">
        <f>F143+F154</f>
        <v>2</v>
      </c>
      <c r="G159" s="24">
        <f t="shared" si="19"/>
        <v>26284.6</v>
      </c>
      <c r="H159" s="24">
        <f>H154+H143</f>
        <v>0</v>
      </c>
      <c r="I159" s="101">
        <f>J154+J143+J149</f>
        <v>26284.6</v>
      </c>
      <c r="J159" s="102"/>
      <c r="K159" s="25">
        <v>112</v>
      </c>
      <c r="L159" s="26" t="s">
        <v>41</v>
      </c>
      <c r="M159" s="27">
        <v>228</v>
      </c>
      <c r="N159" s="68"/>
      <c r="R159" s="67">
        <f>26284.6-I159</f>
        <v>0</v>
      </c>
    </row>
    <row r="160" spans="1:18" ht="15.75" customHeight="1" x14ac:dyDescent="0.25">
      <c r="A160" s="156"/>
      <c r="B160" s="157"/>
      <c r="C160" s="158"/>
      <c r="D160" s="14">
        <v>2024</v>
      </c>
      <c r="E160" s="18"/>
      <c r="F160" s="23">
        <f>F144+F155</f>
        <v>0</v>
      </c>
      <c r="G160" s="24">
        <f t="shared" si="19"/>
        <v>0</v>
      </c>
      <c r="H160" s="24">
        <f>H144+H155</f>
        <v>0</v>
      </c>
      <c r="I160" s="101">
        <f>J144+J155</f>
        <v>0</v>
      </c>
      <c r="J160" s="102"/>
      <c r="K160" s="25">
        <v>112</v>
      </c>
      <c r="L160" s="26" t="s">
        <v>41</v>
      </c>
      <c r="M160" s="27">
        <v>228</v>
      </c>
      <c r="N160" s="68"/>
    </row>
    <row r="161" spans="1:16" x14ac:dyDescent="0.25">
      <c r="A161" s="159"/>
      <c r="B161" s="160"/>
      <c r="C161" s="161"/>
      <c r="D161" s="14">
        <v>2025</v>
      </c>
      <c r="E161" s="18"/>
      <c r="F161" s="9">
        <f>F145+F156</f>
        <v>0</v>
      </c>
      <c r="G161" s="33">
        <f>SUM(H161:J161)</f>
        <v>0</v>
      </c>
      <c r="H161" s="33">
        <f>H145+H156</f>
        <v>0</v>
      </c>
      <c r="I161" s="34"/>
      <c r="J161" s="17">
        <f>J145+J156</f>
        <v>0</v>
      </c>
      <c r="K161" s="20"/>
      <c r="L161" s="21"/>
      <c r="M161" s="22"/>
    </row>
    <row r="162" spans="1:16" ht="22.5" customHeight="1" x14ac:dyDescent="0.25">
      <c r="A162" s="163" t="s">
        <v>52</v>
      </c>
      <c r="B162" s="163"/>
      <c r="C162" s="163"/>
      <c r="D162" s="163"/>
      <c r="E162" s="163"/>
      <c r="F162" s="163"/>
      <c r="G162" s="163"/>
      <c r="H162" s="163"/>
      <c r="I162" s="163"/>
      <c r="J162" s="163"/>
      <c r="K162" s="10"/>
      <c r="L162" s="10"/>
      <c r="M162" s="11"/>
    </row>
    <row r="163" spans="1:16" ht="28.5" customHeight="1" x14ac:dyDescent="0.25">
      <c r="A163" s="138" t="s">
        <v>48</v>
      </c>
      <c r="B163" s="139"/>
      <c r="C163" s="139"/>
      <c r="D163" s="139"/>
      <c r="E163" s="139"/>
      <c r="F163" s="139"/>
      <c r="G163" s="139"/>
      <c r="H163" s="139"/>
      <c r="I163" s="139"/>
      <c r="J163" s="140"/>
      <c r="K163" s="12"/>
      <c r="L163" s="12"/>
      <c r="M163" s="13"/>
    </row>
    <row r="164" spans="1:16" ht="44.25" customHeight="1" x14ac:dyDescent="0.25">
      <c r="A164" s="41" t="s">
        <v>31</v>
      </c>
      <c r="B164" s="122" t="s">
        <v>28</v>
      </c>
      <c r="C164" s="122"/>
      <c r="D164" s="9">
        <v>2021</v>
      </c>
      <c r="E164" s="18" t="s">
        <v>61</v>
      </c>
      <c r="F164" s="42">
        <v>109</v>
      </c>
      <c r="G164" s="43">
        <f>I164</f>
        <v>5186.17</v>
      </c>
      <c r="H164" s="15">
        <v>0</v>
      </c>
      <c r="I164" s="101">
        <f>I194</f>
        <v>5186.17</v>
      </c>
      <c r="J164" s="102"/>
      <c r="K164" s="44"/>
      <c r="L164" s="45"/>
      <c r="M164" s="46"/>
      <c r="N164" s="68"/>
    </row>
    <row r="165" spans="1:16" ht="23.25" customHeight="1" x14ac:dyDescent="0.25">
      <c r="A165" s="112" t="s">
        <v>37</v>
      </c>
      <c r="B165" s="115" t="s">
        <v>67</v>
      </c>
      <c r="C165" s="116"/>
      <c r="D165" s="14">
        <v>2021</v>
      </c>
      <c r="E165" s="18" t="s">
        <v>20</v>
      </c>
      <c r="F165" s="30">
        <v>6</v>
      </c>
      <c r="G165" s="43">
        <f>I165</f>
        <v>2046.03</v>
      </c>
      <c r="H165" s="15"/>
      <c r="I165" s="149">
        <f>I195</f>
        <v>2046.03</v>
      </c>
      <c r="J165" s="149"/>
      <c r="K165" s="149"/>
      <c r="L165" s="47"/>
      <c r="M165" s="47"/>
      <c r="N165" s="68">
        <f>I164+I165</f>
        <v>7232.2</v>
      </c>
      <c r="P165" s="68"/>
    </row>
    <row r="166" spans="1:16" ht="18.75" customHeight="1" x14ac:dyDescent="0.25">
      <c r="A166" s="113"/>
      <c r="B166" s="117"/>
      <c r="C166" s="118"/>
      <c r="D166" s="14">
        <v>2022</v>
      </c>
      <c r="E166" s="18" t="s">
        <v>20</v>
      </c>
      <c r="F166" s="30">
        <v>6</v>
      </c>
      <c r="G166" s="43">
        <f>H166+J166</f>
        <v>7914.3999999999987</v>
      </c>
      <c r="H166" s="15"/>
      <c r="I166" s="28"/>
      <c r="J166" s="29">
        <f>7558.9+101.9+197.2+56.4</f>
        <v>7914.3999999999987</v>
      </c>
      <c r="K166" s="44"/>
      <c r="L166" s="45"/>
      <c r="M166" s="46"/>
      <c r="N166" s="68"/>
      <c r="P166" s="68"/>
    </row>
    <row r="167" spans="1:16" ht="20.25" customHeight="1" x14ac:dyDescent="0.25">
      <c r="A167" s="113"/>
      <c r="B167" s="117"/>
      <c r="C167" s="118"/>
      <c r="D167" s="14">
        <v>2023</v>
      </c>
      <c r="E167" s="18" t="s">
        <v>20</v>
      </c>
      <c r="F167" s="9">
        <v>6</v>
      </c>
      <c r="G167" s="43">
        <f>I167</f>
        <v>9066.7999999999993</v>
      </c>
      <c r="H167" s="15">
        <v>0</v>
      </c>
      <c r="I167" s="101">
        <v>9066.7999999999993</v>
      </c>
      <c r="J167" s="102"/>
      <c r="K167" s="44"/>
      <c r="L167" s="45"/>
      <c r="M167" s="46"/>
      <c r="N167" s="68"/>
    </row>
    <row r="168" spans="1:16" x14ac:dyDescent="0.25">
      <c r="A168" s="113"/>
      <c r="B168" s="117"/>
      <c r="C168" s="118"/>
      <c r="D168" s="14">
        <v>2024</v>
      </c>
      <c r="E168" s="18" t="s">
        <v>20</v>
      </c>
      <c r="F168" s="9">
        <v>6</v>
      </c>
      <c r="G168" s="15">
        <f>SUM(H168:I168)</f>
        <v>8457.7999999999993</v>
      </c>
      <c r="H168" s="15">
        <v>0</v>
      </c>
      <c r="I168" s="101">
        <v>8457.7999999999993</v>
      </c>
      <c r="J168" s="150"/>
      <c r="K168" s="102"/>
      <c r="L168" s="40"/>
      <c r="M168" s="20"/>
    </row>
    <row r="169" spans="1:16" x14ac:dyDescent="0.25">
      <c r="A169" s="114"/>
      <c r="B169" s="119"/>
      <c r="C169" s="120"/>
      <c r="D169" s="14">
        <v>2025</v>
      </c>
      <c r="E169" s="18" t="s">
        <v>20</v>
      </c>
      <c r="F169" s="9">
        <v>6</v>
      </c>
      <c r="G169" s="15">
        <f>SUM(H169:J169)</f>
        <v>8457.7999999999993</v>
      </c>
      <c r="H169" s="15">
        <v>0</v>
      </c>
      <c r="I169" s="16"/>
      <c r="J169" s="17">
        <v>8457.7999999999993</v>
      </c>
      <c r="K169" s="48"/>
      <c r="L169" s="21"/>
      <c r="M169" s="22"/>
    </row>
    <row r="170" spans="1:16" ht="15" customHeight="1" x14ac:dyDescent="0.25">
      <c r="A170" s="121" t="s">
        <v>38</v>
      </c>
      <c r="B170" s="122" t="s">
        <v>63</v>
      </c>
      <c r="C170" s="122"/>
      <c r="D170" s="98">
        <v>2021</v>
      </c>
      <c r="E170" s="18"/>
      <c r="F170" s="42"/>
      <c r="G170" s="43">
        <f>I170</f>
        <v>2122.87</v>
      </c>
      <c r="H170" s="15">
        <v>0</v>
      </c>
      <c r="I170" s="101">
        <f>I171+I173+I172</f>
        <v>2122.87</v>
      </c>
      <c r="J170" s="102"/>
      <c r="K170" s="191">
        <v>112</v>
      </c>
      <c r="L170" s="123" t="s">
        <v>46</v>
      </c>
      <c r="M170" s="98">
        <v>600</v>
      </c>
      <c r="N170" s="68">
        <f>N165+I170</f>
        <v>9355.07</v>
      </c>
      <c r="O170" s="68">
        <f>N170+I189+I191</f>
        <v>13872.53959</v>
      </c>
    </row>
    <row r="171" spans="1:16" ht="15" customHeight="1" x14ac:dyDescent="0.25">
      <c r="A171" s="121"/>
      <c r="B171" s="122" t="s">
        <v>64</v>
      </c>
      <c r="C171" s="122"/>
      <c r="D171" s="99"/>
      <c r="E171" s="18"/>
      <c r="F171" s="30"/>
      <c r="G171" s="43">
        <f>I171</f>
        <v>1862.7670000000001</v>
      </c>
      <c r="H171" s="15">
        <v>0</v>
      </c>
      <c r="I171" s="101">
        <f>1845.967+16.8</f>
        <v>1862.7670000000001</v>
      </c>
      <c r="J171" s="102"/>
      <c r="K171" s="192"/>
      <c r="L171" s="124"/>
      <c r="M171" s="99"/>
      <c r="N171" s="68"/>
    </row>
    <row r="172" spans="1:16" ht="15" customHeight="1" x14ac:dyDescent="0.25">
      <c r="A172" s="121"/>
      <c r="B172" s="122" t="s">
        <v>65</v>
      </c>
      <c r="C172" s="122"/>
      <c r="D172" s="99"/>
      <c r="E172" s="18"/>
      <c r="F172" s="9"/>
      <c r="G172" s="43">
        <f>I172</f>
        <v>259.00299999999999</v>
      </c>
      <c r="H172" s="15">
        <v>0</v>
      </c>
      <c r="I172" s="101">
        <f>148.003+111</f>
        <v>259.00299999999999</v>
      </c>
      <c r="J172" s="102"/>
      <c r="K172" s="192"/>
      <c r="L172" s="124"/>
      <c r="M172" s="99"/>
      <c r="N172" s="68"/>
    </row>
    <row r="173" spans="1:16" ht="15" customHeight="1" x14ac:dyDescent="0.25">
      <c r="A173" s="121"/>
      <c r="B173" s="122" t="s">
        <v>66</v>
      </c>
      <c r="C173" s="122"/>
      <c r="D173" s="100"/>
      <c r="E173" s="18"/>
      <c r="F173" s="9"/>
      <c r="G173" s="43">
        <f>I173</f>
        <v>1.1000000000000001</v>
      </c>
      <c r="H173" s="15">
        <v>0</v>
      </c>
      <c r="I173" s="101">
        <v>1.1000000000000001</v>
      </c>
      <c r="J173" s="102"/>
      <c r="K173" s="192"/>
      <c r="L173" s="124"/>
      <c r="M173" s="99"/>
      <c r="N173" s="68">
        <f>N125+N170</f>
        <v>64532.439590000002</v>
      </c>
    </row>
    <row r="174" spans="1:16" ht="15" hidden="1" customHeight="1" x14ac:dyDescent="0.25">
      <c r="A174" s="121"/>
      <c r="B174" s="122"/>
      <c r="C174" s="122"/>
      <c r="D174" s="14">
        <v>2021</v>
      </c>
      <c r="E174" s="18" t="s">
        <v>30</v>
      </c>
      <c r="F174" s="9">
        <v>0</v>
      </c>
      <c r="G174" s="43">
        <f>H174+I174</f>
        <v>0</v>
      </c>
      <c r="H174" s="43">
        <v>0</v>
      </c>
      <c r="I174" s="149">
        <v>0</v>
      </c>
      <c r="J174" s="149"/>
      <c r="K174" s="192"/>
      <c r="L174" s="124"/>
      <c r="M174" s="99"/>
    </row>
    <row r="175" spans="1:16" ht="15" hidden="1" customHeight="1" x14ac:dyDescent="0.25">
      <c r="A175" s="121"/>
      <c r="B175" s="122"/>
      <c r="C175" s="122"/>
      <c r="D175" s="14">
        <v>2022</v>
      </c>
      <c r="E175" s="18" t="s">
        <v>30</v>
      </c>
      <c r="F175" s="9">
        <v>0</v>
      </c>
      <c r="G175" s="43">
        <f>H175+I175</f>
        <v>0</v>
      </c>
      <c r="H175" s="43">
        <v>0</v>
      </c>
      <c r="I175" s="149">
        <v>0</v>
      </c>
      <c r="J175" s="149"/>
      <c r="K175" s="192"/>
      <c r="L175" s="124"/>
      <c r="M175" s="99"/>
    </row>
    <row r="176" spans="1:16" ht="15" hidden="1" customHeight="1" x14ac:dyDescent="0.25">
      <c r="A176" s="121"/>
      <c r="B176" s="122"/>
      <c r="C176" s="122"/>
      <c r="D176" s="14">
        <v>2023</v>
      </c>
      <c r="E176" s="18" t="s">
        <v>30</v>
      </c>
      <c r="F176" s="9">
        <v>0</v>
      </c>
      <c r="G176" s="43">
        <f>H176+I176</f>
        <v>0</v>
      </c>
      <c r="H176" s="43">
        <v>0</v>
      </c>
      <c r="I176" s="149">
        <v>0</v>
      </c>
      <c r="J176" s="149"/>
      <c r="K176" s="193"/>
      <c r="L176" s="125"/>
      <c r="M176" s="100"/>
      <c r="N176" s="68"/>
    </row>
    <row r="177" spans="1:15" ht="31.5" customHeight="1" x14ac:dyDescent="0.25">
      <c r="A177" s="121"/>
      <c r="B177" s="122" t="s">
        <v>101</v>
      </c>
      <c r="C177" s="122"/>
      <c r="D177" s="98">
        <v>2022</v>
      </c>
      <c r="E177" s="18"/>
      <c r="F177" s="42"/>
      <c r="G177" s="43">
        <f>I177</f>
        <v>1206.5</v>
      </c>
      <c r="H177" s="15">
        <v>0</v>
      </c>
      <c r="I177" s="101">
        <v>1206.5</v>
      </c>
      <c r="J177" s="102"/>
      <c r="K177" s="49"/>
      <c r="L177" s="40"/>
      <c r="M177" s="50"/>
      <c r="N177" s="68">
        <f>I170+I177</f>
        <v>3329.37</v>
      </c>
      <c r="O177" s="68"/>
    </row>
    <row r="178" spans="1:15" ht="31.5" customHeight="1" x14ac:dyDescent="0.25">
      <c r="A178" s="121"/>
      <c r="B178" s="122" t="s">
        <v>100</v>
      </c>
      <c r="C178" s="122"/>
      <c r="D178" s="99"/>
      <c r="E178" s="18"/>
      <c r="F178" s="42"/>
      <c r="G178" s="43">
        <f>I178+H178</f>
        <v>899.1</v>
      </c>
      <c r="H178" s="15"/>
      <c r="I178" s="101">
        <f>899.1</f>
        <v>899.1</v>
      </c>
      <c r="J178" s="102"/>
      <c r="K178" s="49"/>
      <c r="L178" s="40"/>
      <c r="M178" s="50"/>
      <c r="N178" s="68"/>
      <c r="O178" s="68"/>
    </row>
    <row r="179" spans="1:15" ht="15" customHeight="1" x14ac:dyDescent="0.25">
      <c r="A179" s="121"/>
      <c r="B179" s="122" t="s">
        <v>139</v>
      </c>
      <c r="C179" s="122"/>
      <c r="D179" s="14">
        <v>2023</v>
      </c>
      <c r="E179" s="18" t="s">
        <v>140</v>
      </c>
      <c r="F179" s="42">
        <v>1</v>
      </c>
      <c r="G179" s="43">
        <f>I179</f>
        <v>214</v>
      </c>
      <c r="H179" s="15">
        <v>0</v>
      </c>
      <c r="I179" s="101">
        <v>214</v>
      </c>
      <c r="J179" s="102"/>
      <c r="K179" s="49"/>
      <c r="L179" s="40"/>
      <c r="M179" s="50"/>
      <c r="N179" s="68">
        <f>I171+I179</f>
        <v>2076.7669999999998</v>
      </c>
      <c r="O179" s="68"/>
    </row>
    <row r="180" spans="1:15" ht="15" customHeight="1" x14ac:dyDescent="0.25">
      <c r="A180" s="121"/>
      <c r="B180" s="122" t="s">
        <v>68</v>
      </c>
      <c r="C180" s="122"/>
      <c r="D180" s="14">
        <v>2024</v>
      </c>
      <c r="E180" s="18"/>
      <c r="F180" s="42"/>
      <c r="G180" s="43">
        <f>I180</f>
        <v>0</v>
      </c>
      <c r="H180" s="15">
        <v>0</v>
      </c>
      <c r="I180" s="101">
        <v>0</v>
      </c>
      <c r="J180" s="102"/>
      <c r="K180" s="49"/>
      <c r="L180" s="40"/>
      <c r="M180" s="50"/>
      <c r="N180" s="68">
        <f>I172+I180</f>
        <v>259.00299999999999</v>
      </c>
      <c r="O180" s="68"/>
    </row>
    <row r="181" spans="1:15" x14ac:dyDescent="0.25">
      <c r="A181" s="121"/>
      <c r="B181" s="122" t="s">
        <v>68</v>
      </c>
      <c r="C181" s="122"/>
      <c r="D181" s="14">
        <v>2025</v>
      </c>
      <c r="E181" s="18"/>
      <c r="F181" s="9"/>
      <c r="G181" s="15">
        <f>SUM(H181:J181)</f>
        <v>0</v>
      </c>
      <c r="H181" s="15">
        <v>0</v>
      </c>
      <c r="I181" s="16"/>
      <c r="J181" s="17">
        <v>0</v>
      </c>
      <c r="K181" s="48"/>
      <c r="L181" s="21"/>
      <c r="M181" s="22"/>
    </row>
    <row r="182" spans="1:15" ht="15.75" customHeight="1" x14ac:dyDescent="0.25">
      <c r="A182" s="103" t="s">
        <v>97</v>
      </c>
      <c r="B182" s="104"/>
      <c r="C182" s="105"/>
      <c r="D182" s="14">
        <v>2021</v>
      </c>
      <c r="E182" s="18"/>
      <c r="F182" s="23">
        <f>F165</f>
        <v>6</v>
      </c>
      <c r="G182" s="24">
        <f>H182+I182</f>
        <v>9355.07</v>
      </c>
      <c r="H182" s="24">
        <f t="shared" ref="H182" si="20">H139+H143+H153+H158+H163+H167+H172+H176</f>
        <v>0</v>
      </c>
      <c r="I182" s="101">
        <f>I164+I165+I170</f>
        <v>9355.07</v>
      </c>
      <c r="J182" s="102"/>
      <c r="K182" s="25">
        <v>112</v>
      </c>
      <c r="L182" s="26" t="s">
        <v>41</v>
      </c>
      <c r="M182" s="27">
        <v>228</v>
      </c>
      <c r="N182" s="68"/>
    </row>
    <row r="183" spans="1:15" ht="15.75" customHeight="1" x14ac:dyDescent="0.25">
      <c r="A183" s="106"/>
      <c r="B183" s="107"/>
      <c r="C183" s="108"/>
      <c r="D183" s="14">
        <v>2022</v>
      </c>
      <c r="E183" s="18"/>
      <c r="F183" s="23">
        <f>F166</f>
        <v>6</v>
      </c>
      <c r="G183" s="24">
        <f>H183+I183</f>
        <v>10019.999999999998</v>
      </c>
      <c r="H183" s="24">
        <f>H139+H143+H153+H158+H163+H167+H172+H176</f>
        <v>0</v>
      </c>
      <c r="I183" s="101">
        <f>J166+I177+I178</f>
        <v>10019.999999999998</v>
      </c>
      <c r="J183" s="102"/>
      <c r="K183" s="25">
        <v>112</v>
      </c>
      <c r="L183" s="26" t="s">
        <v>41</v>
      </c>
      <c r="M183" s="27">
        <v>228</v>
      </c>
      <c r="N183" s="68"/>
    </row>
    <row r="184" spans="1:15" ht="15.75" customHeight="1" x14ac:dyDescent="0.25">
      <c r="A184" s="106"/>
      <c r="B184" s="107"/>
      <c r="C184" s="108"/>
      <c r="D184" s="14">
        <v>2023</v>
      </c>
      <c r="E184" s="18"/>
      <c r="F184" s="23">
        <f>F167</f>
        <v>6</v>
      </c>
      <c r="G184" s="24">
        <f t="shared" ref="G184:G185" si="21">H184+I184</f>
        <v>9280.7999999999993</v>
      </c>
      <c r="H184" s="24">
        <f>H139+H143+H153+H158+H163+H167+H172+H176</f>
        <v>0</v>
      </c>
      <c r="I184" s="101">
        <f>I167+I179</f>
        <v>9280.7999999999993</v>
      </c>
      <c r="J184" s="102"/>
      <c r="K184" s="25">
        <v>112</v>
      </c>
      <c r="L184" s="26" t="s">
        <v>41</v>
      </c>
      <c r="M184" s="27">
        <v>228</v>
      </c>
      <c r="N184" s="68"/>
    </row>
    <row r="185" spans="1:15" ht="15.75" customHeight="1" x14ac:dyDescent="0.25">
      <c r="A185" s="106"/>
      <c r="B185" s="107"/>
      <c r="C185" s="108"/>
      <c r="D185" s="14">
        <v>2024</v>
      </c>
      <c r="E185" s="18"/>
      <c r="F185" s="23">
        <f>F168</f>
        <v>6</v>
      </c>
      <c r="G185" s="24">
        <f t="shared" si="21"/>
        <v>8457.7999999999993</v>
      </c>
      <c r="H185" s="24">
        <f>H140+H144+H154+H159+H164+H168+H173+H177</f>
        <v>0</v>
      </c>
      <c r="I185" s="101">
        <f>I168+I180</f>
        <v>8457.7999999999993</v>
      </c>
      <c r="J185" s="102"/>
      <c r="K185" s="25">
        <v>112</v>
      </c>
      <c r="L185" s="26" t="s">
        <v>41</v>
      </c>
      <c r="M185" s="27">
        <v>228</v>
      </c>
      <c r="N185" s="68"/>
    </row>
    <row r="186" spans="1:15" ht="15.75" customHeight="1" x14ac:dyDescent="0.25">
      <c r="A186" s="109"/>
      <c r="B186" s="110"/>
      <c r="C186" s="111"/>
      <c r="D186" s="14">
        <v>2025</v>
      </c>
      <c r="E186" s="18"/>
      <c r="F186" s="23">
        <f>F169</f>
        <v>6</v>
      </c>
      <c r="G186" s="24">
        <f t="shared" ref="G186" si="22">H186+I186</f>
        <v>8457.7999999999993</v>
      </c>
      <c r="H186" s="24">
        <f>H141+H145+H155+H160+H165+H169+H174+H178</f>
        <v>0</v>
      </c>
      <c r="I186" s="101">
        <f>J169+J181</f>
        <v>8457.7999999999993</v>
      </c>
      <c r="J186" s="102"/>
      <c r="K186" s="25"/>
      <c r="L186" s="26"/>
      <c r="M186" s="27"/>
      <c r="N186" s="68"/>
    </row>
    <row r="187" spans="1:15" x14ac:dyDescent="0.25">
      <c r="A187" s="137" t="s">
        <v>25</v>
      </c>
      <c r="B187" s="137"/>
      <c r="C187" s="137"/>
      <c r="D187" s="51"/>
      <c r="E187" s="51"/>
      <c r="F187" s="52"/>
      <c r="G187" s="43">
        <f>H187+I187</f>
        <v>13872.53959</v>
      </c>
      <c r="H187" s="43">
        <f>SUM(H189:H194)</f>
        <v>0</v>
      </c>
      <c r="I187" s="149">
        <f>SUM(I189:J193)</f>
        <v>13872.53959</v>
      </c>
      <c r="J187" s="149"/>
      <c r="K187" s="53"/>
      <c r="L187" s="51"/>
      <c r="M187" s="51"/>
      <c r="N187" s="68">
        <f>I189+I191+I194+I195+I196</f>
        <v>13872.53959</v>
      </c>
    </row>
    <row r="188" spans="1:15" x14ac:dyDescent="0.25">
      <c r="A188" s="137" t="s">
        <v>12</v>
      </c>
      <c r="B188" s="137"/>
      <c r="C188" s="137"/>
      <c r="D188" s="51"/>
      <c r="E188" s="51"/>
      <c r="F188" s="51"/>
      <c r="G188" s="24">
        <f t="shared" ref="G188:G195" si="23">H188+I188</f>
        <v>0</v>
      </c>
      <c r="H188" s="54">
        <v>0</v>
      </c>
      <c r="I188" s="151"/>
      <c r="J188" s="151"/>
      <c r="K188" s="54"/>
      <c r="L188" s="52"/>
      <c r="M188" s="55"/>
    </row>
    <row r="189" spans="1:15" ht="33.75" customHeight="1" x14ac:dyDescent="0.25">
      <c r="A189" s="137" t="s">
        <v>21</v>
      </c>
      <c r="B189" s="137"/>
      <c r="C189" s="137"/>
      <c r="D189" s="51"/>
      <c r="E189" s="18" t="s">
        <v>58</v>
      </c>
      <c r="F189" s="23">
        <f>F21+F26+F31+F56</f>
        <v>3</v>
      </c>
      <c r="G189" s="24">
        <f t="shared" si="23"/>
        <v>3541.5995900000003</v>
      </c>
      <c r="H189" s="25">
        <f>H21+H26+H31+H56</f>
        <v>0</v>
      </c>
      <c r="I189" s="152">
        <f>J21+J26+J31+J36</f>
        <v>3541.5995900000003</v>
      </c>
      <c r="J189" s="152"/>
      <c r="K189" s="25">
        <v>112</v>
      </c>
      <c r="L189" s="26" t="s">
        <v>41</v>
      </c>
      <c r="M189" s="27">
        <v>228</v>
      </c>
      <c r="N189" s="68"/>
    </row>
    <row r="190" spans="1:15" ht="30.75" customHeight="1" x14ac:dyDescent="0.25">
      <c r="A190" s="141" t="s">
        <v>51</v>
      </c>
      <c r="B190" s="142"/>
      <c r="C190" s="143"/>
      <c r="D190" s="51"/>
      <c r="E190" s="18" t="s">
        <v>20</v>
      </c>
      <c r="F190" s="23">
        <f>F72+F77+F92</f>
        <v>0</v>
      </c>
      <c r="G190" s="56">
        <f t="shared" si="23"/>
        <v>0</v>
      </c>
      <c r="H190" s="57">
        <f>H77+H82</f>
        <v>0</v>
      </c>
      <c r="I190" s="144">
        <f>J72+J77+J82+J92</f>
        <v>0</v>
      </c>
      <c r="J190" s="145"/>
      <c r="K190" s="57">
        <v>112</v>
      </c>
      <c r="L190" s="58" t="s">
        <v>41</v>
      </c>
      <c r="M190" s="27">
        <v>400</v>
      </c>
      <c r="N190" s="68">
        <f>I189+I190</f>
        <v>3541.5995900000003</v>
      </c>
    </row>
    <row r="191" spans="1:15" ht="30" customHeight="1" x14ac:dyDescent="0.25">
      <c r="A191" s="141" t="s">
        <v>29</v>
      </c>
      <c r="B191" s="142"/>
      <c r="C191" s="143"/>
      <c r="D191" s="51"/>
      <c r="E191" s="18" t="s">
        <v>20</v>
      </c>
      <c r="F191" s="59">
        <f>F103+F108+F113+F118+F123</f>
        <v>1</v>
      </c>
      <c r="G191" s="24">
        <f t="shared" si="23"/>
        <v>975.87</v>
      </c>
      <c r="H191" s="25">
        <f>H103</f>
        <v>0</v>
      </c>
      <c r="I191" s="144">
        <f>J103+J108+J113+J118+J123</f>
        <v>975.87</v>
      </c>
      <c r="J191" s="145"/>
      <c r="K191" s="54">
        <v>112</v>
      </c>
      <c r="L191" s="26" t="s">
        <v>41</v>
      </c>
      <c r="M191" s="27">
        <v>228</v>
      </c>
    </row>
    <row r="192" spans="1:15" x14ac:dyDescent="0.25">
      <c r="A192" s="137" t="s">
        <v>14</v>
      </c>
      <c r="B192" s="137"/>
      <c r="C192" s="137"/>
      <c r="D192" s="51"/>
      <c r="E192" s="18" t="s">
        <v>20</v>
      </c>
      <c r="F192" s="51">
        <f>F141</f>
        <v>0</v>
      </c>
      <c r="G192" s="24">
        <f t="shared" si="23"/>
        <v>0</v>
      </c>
      <c r="H192" s="25">
        <f>-H141+H152</f>
        <v>0</v>
      </c>
      <c r="I192" s="151">
        <f>J141+J152</f>
        <v>0</v>
      </c>
      <c r="J192" s="151"/>
      <c r="K192" s="54">
        <v>112</v>
      </c>
      <c r="L192" s="26" t="s">
        <v>45</v>
      </c>
      <c r="M192" s="27">
        <v>600</v>
      </c>
    </row>
    <row r="193" spans="1:16" ht="27.75" customHeight="1" x14ac:dyDescent="0.25">
      <c r="A193" s="137" t="s">
        <v>75</v>
      </c>
      <c r="B193" s="137"/>
      <c r="C193" s="137"/>
      <c r="D193" s="51"/>
      <c r="E193" s="18"/>
      <c r="F193" s="59"/>
      <c r="G193" s="24">
        <f t="shared" si="23"/>
        <v>9355.07</v>
      </c>
      <c r="H193" s="25">
        <v>0</v>
      </c>
      <c r="I193" s="144">
        <f>I194+I195+I196</f>
        <v>9355.07</v>
      </c>
      <c r="J193" s="145"/>
      <c r="K193" s="54">
        <v>112</v>
      </c>
      <c r="L193" s="26" t="s">
        <v>46</v>
      </c>
      <c r="M193" s="27">
        <v>600</v>
      </c>
      <c r="N193" s="68">
        <f>9355.07-I193</f>
        <v>0</v>
      </c>
    </row>
    <row r="194" spans="1:16" ht="45.75" customHeight="1" x14ac:dyDescent="0.25">
      <c r="A194" s="137" t="s">
        <v>70</v>
      </c>
      <c r="B194" s="137"/>
      <c r="C194" s="137"/>
      <c r="D194" s="51"/>
      <c r="E194" s="18" t="s">
        <v>61</v>
      </c>
      <c r="F194" s="59">
        <f>F164</f>
        <v>109</v>
      </c>
      <c r="G194" s="24">
        <f t="shared" si="23"/>
        <v>5186.17</v>
      </c>
      <c r="H194" s="25">
        <v>0</v>
      </c>
      <c r="I194" s="144">
        <v>5186.17</v>
      </c>
      <c r="J194" s="145"/>
      <c r="K194" s="54">
        <v>112</v>
      </c>
      <c r="L194" s="26" t="s">
        <v>46</v>
      </c>
      <c r="M194" s="27">
        <v>600</v>
      </c>
      <c r="N194" s="68">
        <f>I194+I195</f>
        <v>7232.2</v>
      </c>
    </row>
    <row r="195" spans="1:16" ht="36.75" customHeight="1" x14ac:dyDescent="0.25">
      <c r="A195" s="137" t="s">
        <v>71</v>
      </c>
      <c r="B195" s="137"/>
      <c r="C195" s="137"/>
      <c r="D195" s="51"/>
      <c r="E195" s="18" t="s">
        <v>20</v>
      </c>
      <c r="F195" s="59">
        <f>F165</f>
        <v>6</v>
      </c>
      <c r="G195" s="24">
        <f t="shared" si="23"/>
        <v>2046.03</v>
      </c>
      <c r="H195" s="25">
        <v>0</v>
      </c>
      <c r="I195" s="144">
        <v>2046.03</v>
      </c>
      <c r="J195" s="145"/>
      <c r="K195" s="54">
        <v>112</v>
      </c>
      <c r="L195" s="26" t="s">
        <v>46</v>
      </c>
      <c r="M195" s="27">
        <v>600</v>
      </c>
      <c r="N195" s="68"/>
    </row>
    <row r="196" spans="1:16" ht="22.5" customHeight="1" x14ac:dyDescent="0.25">
      <c r="A196" s="131" t="s">
        <v>83</v>
      </c>
      <c r="B196" s="132"/>
      <c r="C196" s="133"/>
      <c r="D196" s="51"/>
      <c r="E196" s="18"/>
      <c r="F196" s="59"/>
      <c r="G196" s="43">
        <f t="shared" ref="G196:G198" si="24">I196</f>
        <v>2122.87</v>
      </c>
      <c r="H196" s="25"/>
      <c r="I196" s="101">
        <f>I197+I198+I199</f>
        <v>2122.87</v>
      </c>
      <c r="J196" s="150"/>
      <c r="K196" s="102"/>
      <c r="L196" s="26"/>
      <c r="M196" s="27"/>
      <c r="N196" s="68"/>
    </row>
    <row r="197" spans="1:16" ht="17.25" customHeight="1" x14ac:dyDescent="0.25">
      <c r="A197" s="131" t="s">
        <v>64</v>
      </c>
      <c r="B197" s="132"/>
      <c r="C197" s="133"/>
      <c r="D197" s="51"/>
      <c r="E197" s="18"/>
      <c r="F197" s="59"/>
      <c r="G197" s="43">
        <f t="shared" si="24"/>
        <v>1862.7670000000001</v>
      </c>
      <c r="H197" s="25"/>
      <c r="I197" s="101">
        <f>I171</f>
        <v>1862.7670000000001</v>
      </c>
      <c r="J197" s="189"/>
      <c r="K197" s="190"/>
      <c r="L197" s="26"/>
      <c r="M197" s="27"/>
      <c r="N197" s="68"/>
    </row>
    <row r="198" spans="1:16" ht="17.25" customHeight="1" x14ac:dyDescent="0.25">
      <c r="A198" s="131" t="s">
        <v>65</v>
      </c>
      <c r="B198" s="132"/>
      <c r="C198" s="133"/>
      <c r="D198" s="51"/>
      <c r="E198" s="18"/>
      <c r="F198" s="59"/>
      <c r="G198" s="43">
        <f t="shared" si="24"/>
        <v>259.00299999999999</v>
      </c>
      <c r="H198" s="25"/>
      <c r="I198" s="101">
        <f>I172</f>
        <v>259.00299999999999</v>
      </c>
      <c r="J198" s="150"/>
      <c r="K198" s="102"/>
      <c r="L198" s="26"/>
      <c r="M198" s="27"/>
      <c r="N198" s="68"/>
    </row>
    <row r="199" spans="1:16" ht="15" customHeight="1" x14ac:dyDescent="0.25">
      <c r="A199" s="146" t="s">
        <v>76</v>
      </c>
      <c r="B199" s="147"/>
      <c r="C199" s="148"/>
      <c r="D199" s="51"/>
      <c r="E199" s="18"/>
      <c r="F199" s="9"/>
      <c r="G199" s="43">
        <f>I199</f>
        <v>1.1000000000000001</v>
      </c>
      <c r="H199" s="15">
        <v>0</v>
      </c>
      <c r="I199" s="101">
        <v>1.1000000000000001</v>
      </c>
      <c r="J199" s="102"/>
      <c r="K199" s="29"/>
      <c r="L199" s="26"/>
      <c r="M199" s="27"/>
      <c r="N199" s="68"/>
    </row>
    <row r="200" spans="1:16" x14ac:dyDescent="0.25">
      <c r="A200" s="137" t="s">
        <v>26</v>
      </c>
      <c r="B200" s="137"/>
      <c r="C200" s="137"/>
      <c r="D200" s="51"/>
      <c r="E200" s="51"/>
      <c r="F200" s="51"/>
      <c r="G200" s="43">
        <f>H200+I200</f>
        <v>39940.499999999993</v>
      </c>
      <c r="H200" s="54">
        <f>SUM(H202:H206)</f>
        <v>15724.6</v>
      </c>
      <c r="I200" s="151">
        <f>SUM(I202:J206)</f>
        <v>24215.899999999994</v>
      </c>
      <c r="J200" s="151"/>
      <c r="K200" s="53"/>
      <c r="L200" s="51"/>
      <c r="M200" s="51"/>
      <c r="O200" s="68">
        <f>I200+H200</f>
        <v>39940.499999999993</v>
      </c>
      <c r="P200" s="67">
        <f>39940.5-G200</f>
        <v>0</v>
      </c>
    </row>
    <row r="201" spans="1:16" x14ac:dyDescent="0.25">
      <c r="A201" s="137" t="s">
        <v>12</v>
      </c>
      <c r="B201" s="137"/>
      <c r="C201" s="137"/>
      <c r="D201" s="51"/>
      <c r="E201" s="51"/>
      <c r="F201" s="51"/>
      <c r="G201" s="54"/>
      <c r="H201" s="54"/>
      <c r="I201" s="151"/>
      <c r="J201" s="151"/>
      <c r="K201" s="54"/>
      <c r="L201" s="60"/>
      <c r="M201" s="55"/>
    </row>
    <row r="202" spans="1:16" ht="33.75" customHeight="1" x14ac:dyDescent="0.25">
      <c r="A202" s="137" t="s">
        <v>21</v>
      </c>
      <c r="B202" s="137"/>
      <c r="C202" s="137"/>
      <c r="D202" s="51"/>
      <c r="E202" s="18" t="s">
        <v>58</v>
      </c>
      <c r="F202" s="23">
        <f>F22+F27+F32+F37+F52+F57+F47+F42</f>
        <v>6</v>
      </c>
      <c r="G202" s="24">
        <f t="shared" ref="G202:G208" si="25">H202+I202</f>
        <v>10847.799999999997</v>
      </c>
      <c r="H202" s="25">
        <f>H22+H27+H32+H57</f>
        <v>0</v>
      </c>
      <c r="I202" s="152">
        <f>J22+J27+J32+J57+J37+J42+J52+J47</f>
        <v>10847.799999999997</v>
      </c>
      <c r="J202" s="152"/>
      <c r="K202" s="25">
        <v>112</v>
      </c>
      <c r="L202" s="26" t="s">
        <v>41</v>
      </c>
      <c r="M202" s="27">
        <v>228</v>
      </c>
      <c r="N202" s="68">
        <f>I202+I203</f>
        <v>14195.899999999998</v>
      </c>
      <c r="O202" s="68">
        <f>G202+G203</f>
        <v>29920.5</v>
      </c>
      <c r="P202" s="68"/>
    </row>
    <row r="203" spans="1:16" ht="30.75" customHeight="1" x14ac:dyDescent="0.25">
      <c r="A203" s="141" t="s">
        <v>51</v>
      </c>
      <c r="B203" s="142"/>
      <c r="C203" s="143"/>
      <c r="D203" s="51"/>
      <c r="E203" s="18" t="s">
        <v>20</v>
      </c>
      <c r="F203" s="23">
        <f>F73+F78+F83+F93</f>
        <v>1</v>
      </c>
      <c r="G203" s="56">
        <f t="shared" si="25"/>
        <v>19072.7</v>
      </c>
      <c r="H203" s="57">
        <f>H83</f>
        <v>15724.6</v>
      </c>
      <c r="I203" s="144">
        <f>I98</f>
        <v>3348.1000000000004</v>
      </c>
      <c r="J203" s="145"/>
      <c r="K203" s="57">
        <v>112</v>
      </c>
      <c r="L203" s="58" t="s">
        <v>41</v>
      </c>
      <c r="M203" s="27">
        <v>400</v>
      </c>
      <c r="N203" s="68">
        <f>I202+I203</f>
        <v>14195.899999999998</v>
      </c>
      <c r="O203" s="68"/>
    </row>
    <row r="204" spans="1:16" ht="21" customHeight="1" x14ac:dyDescent="0.25">
      <c r="A204" s="141" t="s">
        <v>29</v>
      </c>
      <c r="B204" s="142"/>
      <c r="C204" s="143"/>
      <c r="D204" s="51"/>
      <c r="E204" s="18" t="s">
        <v>20</v>
      </c>
      <c r="F204" s="59">
        <f>F104+F109+F114+F119</f>
        <v>1</v>
      </c>
      <c r="G204" s="24">
        <f t="shared" si="25"/>
        <v>0</v>
      </c>
      <c r="H204" s="25">
        <f>H119</f>
        <v>0</v>
      </c>
      <c r="I204" s="144">
        <f>J104+J109+J114+J119+J124</f>
        <v>0</v>
      </c>
      <c r="J204" s="145"/>
      <c r="K204" s="54">
        <v>112</v>
      </c>
      <c r="L204" s="26" t="s">
        <v>41</v>
      </c>
      <c r="M204" s="27">
        <v>228</v>
      </c>
      <c r="O204" s="68"/>
    </row>
    <row r="205" spans="1:16" ht="15.75" customHeight="1" x14ac:dyDescent="0.25">
      <c r="A205" s="137" t="s">
        <v>14</v>
      </c>
      <c r="B205" s="137"/>
      <c r="C205" s="137"/>
      <c r="D205" s="51"/>
      <c r="E205" s="18" t="s">
        <v>20</v>
      </c>
      <c r="F205" s="51">
        <f>F142+F153</f>
        <v>0</v>
      </c>
      <c r="G205" s="24">
        <f t="shared" si="25"/>
        <v>0</v>
      </c>
      <c r="H205" s="25">
        <f>-H166+H172</f>
        <v>0</v>
      </c>
      <c r="I205" s="151">
        <v>0</v>
      </c>
      <c r="J205" s="151"/>
      <c r="K205" s="54">
        <v>112</v>
      </c>
      <c r="L205" s="26" t="s">
        <v>45</v>
      </c>
      <c r="M205" s="27">
        <v>600</v>
      </c>
    </row>
    <row r="206" spans="1:16" ht="27.75" customHeight="1" x14ac:dyDescent="0.25">
      <c r="A206" s="137" t="s">
        <v>69</v>
      </c>
      <c r="B206" s="137"/>
      <c r="C206" s="137"/>
      <c r="D206" s="51"/>
      <c r="E206" s="18"/>
      <c r="F206" s="59"/>
      <c r="G206" s="24">
        <f t="shared" si="25"/>
        <v>10019.999999999998</v>
      </c>
      <c r="H206" s="25">
        <v>0</v>
      </c>
      <c r="I206" s="144">
        <f>I207+I208+I210</f>
        <v>10019.999999999998</v>
      </c>
      <c r="J206" s="145"/>
      <c r="K206" s="54">
        <v>112</v>
      </c>
      <c r="L206" s="26" t="s">
        <v>46</v>
      </c>
      <c r="M206" s="27">
        <v>600</v>
      </c>
      <c r="N206" s="68">
        <f>9355.07-I206</f>
        <v>-664.92999999999847</v>
      </c>
    </row>
    <row r="207" spans="1:16" ht="32.25" customHeight="1" x14ac:dyDescent="0.25">
      <c r="A207" s="131" t="s">
        <v>72</v>
      </c>
      <c r="B207" s="132"/>
      <c r="C207" s="133"/>
      <c r="D207" s="51"/>
      <c r="E207" s="18" t="s">
        <v>20</v>
      </c>
      <c r="F207" s="59">
        <f>F166</f>
        <v>6</v>
      </c>
      <c r="G207" s="24">
        <f t="shared" si="25"/>
        <v>7914.3999999999987</v>
      </c>
      <c r="H207" s="25">
        <v>0</v>
      </c>
      <c r="I207" s="144">
        <f>J166</f>
        <v>7914.3999999999987</v>
      </c>
      <c r="J207" s="145"/>
      <c r="K207" s="54">
        <v>112</v>
      </c>
      <c r="L207" s="26" t="s">
        <v>46</v>
      </c>
      <c r="M207" s="27">
        <v>600</v>
      </c>
      <c r="N207" s="68">
        <f>(I207+I208)-7149.4</f>
        <v>1971.4999999999982</v>
      </c>
    </row>
    <row r="208" spans="1:16" ht="18.75" customHeight="1" x14ac:dyDescent="0.25">
      <c r="A208" s="131" t="s">
        <v>84</v>
      </c>
      <c r="B208" s="132"/>
      <c r="C208" s="133"/>
      <c r="D208" s="51"/>
      <c r="E208" s="18"/>
      <c r="F208" s="59">
        <f>F209</f>
        <v>0</v>
      </c>
      <c r="G208" s="24">
        <f t="shared" si="25"/>
        <v>1206.5</v>
      </c>
      <c r="H208" s="25">
        <f>H209</f>
        <v>0</v>
      </c>
      <c r="I208" s="144">
        <f>I209</f>
        <v>1206.5</v>
      </c>
      <c r="J208" s="145"/>
      <c r="K208" s="54">
        <v>112</v>
      </c>
      <c r="L208" s="26" t="s">
        <v>46</v>
      </c>
      <c r="M208" s="27">
        <v>600</v>
      </c>
      <c r="N208" s="68"/>
    </row>
    <row r="209" spans="1:16" ht="17.25" customHeight="1" x14ac:dyDescent="0.25">
      <c r="A209" s="131" t="s">
        <v>85</v>
      </c>
      <c r="B209" s="132"/>
      <c r="C209" s="133"/>
      <c r="D209" s="51"/>
      <c r="E209" s="18"/>
      <c r="F209" s="59"/>
      <c r="G209" s="43">
        <f t="shared" ref="G209" si="26">I209</f>
        <v>1206.5</v>
      </c>
      <c r="H209" s="25"/>
      <c r="I209" s="134">
        <v>1206.5</v>
      </c>
      <c r="J209" s="135"/>
      <c r="K209" s="136"/>
      <c r="L209" s="26"/>
      <c r="M209" s="27"/>
      <c r="N209" s="68"/>
    </row>
    <row r="210" spans="1:16" ht="30.75" customHeight="1" x14ac:dyDescent="0.25">
      <c r="A210" s="131" t="s">
        <v>100</v>
      </c>
      <c r="B210" s="132"/>
      <c r="C210" s="133"/>
      <c r="D210" s="51"/>
      <c r="E210" s="18"/>
      <c r="F210" s="59"/>
      <c r="G210" s="43">
        <f t="shared" ref="G210" si="27">I210</f>
        <v>899.1</v>
      </c>
      <c r="H210" s="25"/>
      <c r="I210" s="134">
        <f>I178</f>
        <v>899.1</v>
      </c>
      <c r="J210" s="135"/>
      <c r="K210" s="136"/>
      <c r="L210" s="26"/>
      <c r="M210" s="27"/>
      <c r="N210" s="68"/>
    </row>
    <row r="211" spans="1:16" x14ac:dyDescent="0.25">
      <c r="A211" s="137" t="s">
        <v>27</v>
      </c>
      <c r="B211" s="137"/>
      <c r="C211" s="137"/>
      <c r="D211" s="51"/>
      <c r="E211" s="51"/>
      <c r="F211" s="51"/>
      <c r="G211" s="43">
        <f>H211+I211</f>
        <v>74868.899999999994</v>
      </c>
      <c r="H211" s="54">
        <f>SUM(H213:H217)</f>
        <v>28039.7</v>
      </c>
      <c r="I211" s="151">
        <f>SUM(I213:J217)</f>
        <v>46829.2</v>
      </c>
      <c r="J211" s="151"/>
      <c r="K211" s="54"/>
      <c r="L211" s="51"/>
      <c r="M211" s="55"/>
    </row>
    <row r="212" spans="1:16" x14ac:dyDescent="0.25">
      <c r="A212" s="137" t="s">
        <v>12</v>
      </c>
      <c r="B212" s="137"/>
      <c r="C212" s="137"/>
      <c r="D212" s="51"/>
      <c r="E212" s="51"/>
      <c r="F212" s="51"/>
      <c r="G212" s="54"/>
      <c r="H212" s="54"/>
      <c r="I212" s="151"/>
      <c r="J212" s="151"/>
      <c r="K212" s="54"/>
      <c r="L212" s="60"/>
      <c r="M212" s="55"/>
    </row>
    <row r="213" spans="1:16" ht="33.75" customHeight="1" x14ac:dyDescent="0.25">
      <c r="A213" s="137" t="s">
        <v>21</v>
      </c>
      <c r="B213" s="137"/>
      <c r="C213" s="137"/>
      <c r="D213" s="51"/>
      <c r="E213" s="18" t="s">
        <v>58</v>
      </c>
      <c r="F213" s="23">
        <f>F68</f>
        <v>4</v>
      </c>
      <c r="G213" s="24">
        <f>H213+I213</f>
        <v>6716.2999999999993</v>
      </c>
      <c r="H213" s="25">
        <v>0</v>
      </c>
      <c r="I213" s="152">
        <f>I68</f>
        <v>6716.2999999999993</v>
      </c>
      <c r="J213" s="152"/>
      <c r="K213" s="25">
        <v>112</v>
      </c>
      <c r="L213" s="26" t="s">
        <v>41</v>
      </c>
      <c r="M213" s="27">
        <v>228</v>
      </c>
      <c r="N213" s="68"/>
      <c r="O213" s="67"/>
      <c r="P213" s="67">
        <f>G213+G214</f>
        <v>39303.5</v>
      </c>
    </row>
    <row r="214" spans="1:16" ht="30.75" customHeight="1" x14ac:dyDescent="0.25">
      <c r="A214" s="141" t="s">
        <v>51</v>
      </c>
      <c r="B214" s="142"/>
      <c r="C214" s="143"/>
      <c r="D214" s="51"/>
      <c r="E214" s="18" t="s">
        <v>20</v>
      </c>
      <c r="F214" s="23">
        <f>F99</f>
        <v>1</v>
      </c>
      <c r="G214" s="56">
        <f t="shared" ref="G214:G229" si="28">H214+I214</f>
        <v>32587.200000000001</v>
      </c>
      <c r="H214" s="57">
        <f>H99</f>
        <v>28039.7</v>
      </c>
      <c r="I214" s="144">
        <f>I99</f>
        <v>4547.5</v>
      </c>
      <c r="J214" s="145"/>
      <c r="K214" s="57">
        <v>112</v>
      </c>
      <c r="L214" s="58" t="s">
        <v>41</v>
      </c>
      <c r="M214" s="27">
        <v>400</v>
      </c>
      <c r="N214" s="68"/>
      <c r="O214" s="67"/>
    </row>
    <row r="215" spans="1:16" ht="21" customHeight="1" x14ac:dyDescent="0.25">
      <c r="A215" s="141" t="s">
        <v>29</v>
      </c>
      <c r="B215" s="142"/>
      <c r="C215" s="143"/>
      <c r="D215" s="51"/>
      <c r="E215" s="18" t="s">
        <v>20</v>
      </c>
      <c r="F215" s="59">
        <f>F135</f>
        <v>1</v>
      </c>
      <c r="G215" s="24">
        <f t="shared" si="28"/>
        <v>0</v>
      </c>
      <c r="H215" s="25">
        <f>H141</f>
        <v>0</v>
      </c>
      <c r="I215" s="144">
        <f>I135</f>
        <v>0</v>
      </c>
      <c r="J215" s="145"/>
      <c r="K215" s="54">
        <v>112</v>
      </c>
      <c r="L215" s="26" t="s">
        <v>41</v>
      </c>
      <c r="M215" s="27">
        <v>228</v>
      </c>
    </row>
    <row r="216" spans="1:16" ht="16.5" customHeight="1" x14ac:dyDescent="0.25">
      <c r="A216" s="137" t="s">
        <v>14</v>
      </c>
      <c r="B216" s="137"/>
      <c r="C216" s="137"/>
      <c r="D216" s="51"/>
      <c r="E216" s="18" t="s">
        <v>20</v>
      </c>
      <c r="F216" s="61">
        <f>F159</f>
        <v>2</v>
      </c>
      <c r="G216" s="24">
        <f t="shared" ref="G216" si="29">H216+I216</f>
        <v>26284.6</v>
      </c>
      <c r="H216" s="25">
        <f>H159</f>
        <v>0</v>
      </c>
      <c r="I216" s="144">
        <f>I159</f>
        <v>26284.6</v>
      </c>
      <c r="J216" s="145"/>
      <c r="K216" s="54">
        <v>112</v>
      </c>
      <c r="L216" s="26" t="s">
        <v>45</v>
      </c>
      <c r="M216" s="27">
        <v>600</v>
      </c>
    </row>
    <row r="217" spans="1:16" ht="27.75" customHeight="1" x14ac:dyDescent="0.25">
      <c r="A217" s="137" t="s">
        <v>69</v>
      </c>
      <c r="B217" s="137"/>
      <c r="C217" s="137"/>
      <c r="D217" s="51"/>
      <c r="E217" s="18"/>
      <c r="F217" s="59"/>
      <c r="G217" s="24">
        <f>G218+G219</f>
        <v>9280.7999999999993</v>
      </c>
      <c r="H217" s="24">
        <f t="shared" ref="H217:I217" si="30">H218+H219</f>
        <v>0</v>
      </c>
      <c r="I217" s="101">
        <f t="shared" si="30"/>
        <v>9280.7999999999993</v>
      </c>
      <c r="J217" s="102"/>
      <c r="K217" s="54">
        <v>112</v>
      </c>
      <c r="L217" s="26" t="s">
        <v>46</v>
      </c>
      <c r="M217" s="27">
        <v>600</v>
      </c>
      <c r="N217" s="68">
        <f>9355.07-I217</f>
        <v>74.270000000000437</v>
      </c>
    </row>
    <row r="218" spans="1:16" ht="32.25" customHeight="1" x14ac:dyDescent="0.25">
      <c r="A218" s="131" t="s">
        <v>72</v>
      </c>
      <c r="B218" s="132"/>
      <c r="C218" s="133"/>
      <c r="D218" s="51"/>
      <c r="E218" s="18" t="s">
        <v>20</v>
      </c>
      <c r="F218" s="59">
        <f>F184</f>
        <v>6</v>
      </c>
      <c r="G218" s="24">
        <f t="shared" si="28"/>
        <v>9066.7999999999993</v>
      </c>
      <c r="H218" s="25">
        <f>H184</f>
        <v>0</v>
      </c>
      <c r="I218" s="144">
        <f>I167</f>
        <v>9066.7999999999993</v>
      </c>
      <c r="J218" s="145"/>
      <c r="K218" s="54">
        <v>112</v>
      </c>
      <c r="L218" s="26" t="s">
        <v>46</v>
      </c>
      <c r="M218" s="27">
        <v>600</v>
      </c>
      <c r="N218" s="68">
        <f>(I218+I219)-7149.4</f>
        <v>2131.3999999999996</v>
      </c>
    </row>
    <row r="219" spans="1:16" ht="21.75" customHeight="1" x14ac:dyDescent="0.25">
      <c r="A219" s="131" t="s">
        <v>141</v>
      </c>
      <c r="B219" s="132"/>
      <c r="C219" s="133"/>
      <c r="D219" s="51"/>
      <c r="E219" s="18" t="s">
        <v>140</v>
      </c>
      <c r="F219" s="59">
        <v>1</v>
      </c>
      <c r="G219" s="24">
        <f t="shared" si="28"/>
        <v>214</v>
      </c>
      <c r="H219" s="25">
        <v>0</v>
      </c>
      <c r="I219" s="144">
        <f>I179</f>
        <v>214</v>
      </c>
      <c r="J219" s="145"/>
      <c r="K219" s="54">
        <v>112</v>
      </c>
      <c r="L219" s="26" t="s">
        <v>46</v>
      </c>
      <c r="M219" s="27">
        <v>600</v>
      </c>
      <c r="N219" s="68"/>
    </row>
    <row r="220" spans="1:16" x14ac:dyDescent="0.25">
      <c r="A220" s="137" t="s">
        <v>74</v>
      </c>
      <c r="B220" s="137"/>
      <c r="C220" s="137"/>
      <c r="D220" s="51"/>
      <c r="E220" s="51"/>
      <c r="F220" s="51"/>
      <c r="G220" s="43">
        <f t="shared" ref="G220" si="31">H220+I220</f>
        <v>31632.799999999999</v>
      </c>
      <c r="H220" s="54">
        <f>SUM(H222:H226)</f>
        <v>23151.8</v>
      </c>
      <c r="I220" s="151">
        <f>SUM(I222:J226)</f>
        <v>8481</v>
      </c>
      <c r="J220" s="151"/>
      <c r="K220" s="54"/>
      <c r="L220" s="51"/>
      <c r="M220" s="55"/>
    </row>
    <row r="221" spans="1:16" x14ac:dyDescent="0.25">
      <c r="A221" s="137" t="s">
        <v>12</v>
      </c>
      <c r="B221" s="137"/>
      <c r="C221" s="137"/>
      <c r="D221" s="51"/>
      <c r="E221" s="51"/>
      <c r="F221" s="51"/>
      <c r="G221" s="54"/>
      <c r="H221" s="54"/>
      <c r="I221" s="151"/>
      <c r="J221" s="151"/>
      <c r="K221" s="54"/>
      <c r="L221" s="60"/>
      <c r="M221" s="55"/>
    </row>
    <row r="222" spans="1:16" ht="33.75" customHeight="1" x14ac:dyDescent="0.25">
      <c r="A222" s="137" t="s">
        <v>21</v>
      </c>
      <c r="B222" s="137"/>
      <c r="C222" s="137"/>
      <c r="D222" s="51"/>
      <c r="E222" s="18" t="s">
        <v>58</v>
      </c>
      <c r="F222" s="23">
        <f>F69</f>
        <v>0</v>
      </c>
      <c r="G222" s="24">
        <f t="shared" ref="G222:G228" si="32">H222+I222</f>
        <v>0</v>
      </c>
      <c r="H222" s="25">
        <f>H69</f>
        <v>0</v>
      </c>
      <c r="I222" s="152">
        <f>J69</f>
        <v>0</v>
      </c>
      <c r="J222" s="152"/>
      <c r="K222" s="25">
        <v>112</v>
      </c>
      <c r="L222" s="26" t="s">
        <v>41</v>
      </c>
      <c r="M222" s="27">
        <v>228</v>
      </c>
      <c r="N222" s="68"/>
    </row>
    <row r="223" spans="1:16" ht="30.75" customHeight="1" x14ac:dyDescent="0.25">
      <c r="A223" s="141" t="s">
        <v>51</v>
      </c>
      <c r="B223" s="142"/>
      <c r="C223" s="143"/>
      <c r="D223" s="51"/>
      <c r="E223" s="18" t="s">
        <v>20</v>
      </c>
      <c r="F223" s="23">
        <f>F100</f>
        <v>1</v>
      </c>
      <c r="G223" s="56">
        <f t="shared" si="32"/>
        <v>23175</v>
      </c>
      <c r="H223" s="57">
        <f>H100</f>
        <v>23151.8</v>
      </c>
      <c r="I223" s="144">
        <f>I100</f>
        <v>23.2</v>
      </c>
      <c r="J223" s="145"/>
      <c r="K223" s="57">
        <v>112</v>
      </c>
      <c r="L223" s="58" t="s">
        <v>41</v>
      </c>
      <c r="M223" s="27">
        <v>400</v>
      </c>
      <c r="N223" s="68">
        <f>I222+I223</f>
        <v>23.2</v>
      </c>
    </row>
    <row r="224" spans="1:16" ht="21" customHeight="1" x14ac:dyDescent="0.25">
      <c r="A224" s="141" t="s">
        <v>29</v>
      </c>
      <c r="B224" s="142"/>
      <c r="C224" s="143"/>
      <c r="D224" s="51"/>
      <c r="E224" s="18" t="s">
        <v>20</v>
      </c>
      <c r="F224" s="59">
        <f>F136</f>
        <v>1</v>
      </c>
      <c r="G224" s="24">
        <f t="shared" si="32"/>
        <v>0</v>
      </c>
      <c r="H224" s="25">
        <f>G136</f>
        <v>0</v>
      </c>
      <c r="I224" s="144">
        <v>0</v>
      </c>
      <c r="J224" s="145"/>
      <c r="K224" s="54">
        <v>112</v>
      </c>
      <c r="L224" s="26" t="s">
        <v>41</v>
      </c>
      <c r="M224" s="27">
        <v>228</v>
      </c>
    </row>
    <row r="225" spans="1:14" ht="15.75" customHeight="1" x14ac:dyDescent="0.25">
      <c r="A225" s="137" t="s">
        <v>14</v>
      </c>
      <c r="B225" s="137"/>
      <c r="C225" s="137"/>
      <c r="D225" s="51"/>
      <c r="E225" s="18" t="s">
        <v>20</v>
      </c>
      <c r="F225" s="61">
        <f>F160</f>
        <v>0</v>
      </c>
      <c r="G225" s="24">
        <f t="shared" si="32"/>
        <v>0</v>
      </c>
      <c r="H225" s="25">
        <f>H160</f>
        <v>0</v>
      </c>
      <c r="I225" s="151">
        <f>I160</f>
        <v>0</v>
      </c>
      <c r="J225" s="151"/>
      <c r="K225" s="54">
        <v>112</v>
      </c>
      <c r="L225" s="26" t="s">
        <v>45</v>
      </c>
      <c r="M225" s="27">
        <v>600</v>
      </c>
    </row>
    <row r="226" spans="1:14" ht="27.75" customHeight="1" x14ac:dyDescent="0.25">
      <c r="A226" s="137" t="s">
        <v>69</v>
      </c>
      <c r="B226" s="137"/>
      <c r="C226" s="137"/>
      <c r="D226" s="51"/>
      <c r="E226" s="18"/>
      <c r="F226" s="59"/>
      <c r="G226" s="24">
        <f t="shared" si="32"/>
        <v>8457.7999999999993</v>
      </c>
      <c r="H226" s="25">
        <v>0</v>
      </c>
      <c r="I226" s="144">
        <f>I227+I228</f>
        <v>8457.7999999999993</v>
      </c>
      <c r="J226" s="145"/>
      <c r="K226" s="54">
        <v>112</v>
      </c>
      <c r="L226" s="26" t="s">
        <v>46</v>
      </c>
      <c r="M226" s="27">
        <v>600</v>
      </c>
      <c r="N226" s="68">
        <f>9355.07-I226</f>
        <v>897.27000000000044</v>
      </c>
    </row>
    <row r="227" spans="1:14" ht="32.25" customHeight="1" x14ac:dyDescent="0.25">
      <c r="A227" s="131" t="s">
        <v>72</v>
      </c>
      <c r="B227" s="132"/>
      <c r="C227" s="133"/>
      <c r="D227" s="51"/>
      <c r="E227" s="18" t="s">
        <v>20</v>
      </c>
      <c r="F227" s="59">
        <f>F185</f>
        <v>6</v>
      </c>
      <c r="G227" s="24">
        <f t="shared" si="32"/>
        <v>8457.7999999999993</v>
      </c>
      <c r="H227" s="25">
        <f>H185</f>
        <v>0</v>
      </c>
      <c r="I227" s="144">
        <f>I185</f>
        <v>8457.7999999999993</v>
      </c>
      <c r="J227" s="145"/>
      <c r="K227" s="54">
        <v>112</v>
      </c>
      <c r="L227" s="26" t="s">
        <v>46</v>
      </c>
      <c r="M227" s="27">
        <v>600</v>
      </c>
      <c r="N227" s="68">
        <f>(I227+I228)-7149.4</f>
        <v>1308.3999999999996</v>
      </c>
    </row>
    <row r="228" spans="1:14" ht="15.75" customHeight="1" x14ac:dyDescent="0.25">
      <c r="A228" s="131" t="s">
        <v>73</v>
      </c>
      <c r="B228" s="132"/>
      <c r="C228" s="133"/>
      <c r="D228" s="51"/>
      <c r="E228" s="18"/>
      <c r="F228" s="59"/>
      <c r="G228" s="24">
        <f t="shared" si="32"/>
        <v>0</v>
      </c>
      <c r="H228" s="25">
        <v>0</v>
      </c>
      <c r="I228" s="144">
        <v>0</v>
      </c>
      <c r="J228" s="145"/>
      <c r="K228" s="54">
        <v>112</v>
      </c>
      <c r="L228" s="26" t="s">
        <v>46</v>
      </c>
      <c r="M228" s="27">
        <v>600</v>
      </c>
      <c r="N228" s="68"/>
    </row>
    <row r="229" spans="1:14" x14ac:dyDescent="0.25">
      <c r="A229" s="137" t="s">
        <v>124</v>
      </c>
      <c r="B229" s="137"/>
      <c r="C229" s="137"/>
      <c r="D229" s="51"/>
      <c r="E229" s="51"/>
      <c r="F229" s="51"/>
      <c r="G229" s="43">
        <f t="shared" si="28"/>
        <v>31632.799999999999</v>
      </c>
      <c r="H229" s="54">
        <f>SUM(H231:H235)</f>
        <v>23151.8</v>
      </c>
      <c r="I229" s="151">
        <f>SUM(I231:J235)</f>
        <v>8481</v>
      </c>
      <c r="J229" s="151"/>
      <c r="K229" s="54"/>
      <c r="L229" s="51"/>
      <c r="M229" s="55"/>
    </row>
    <row r="230" spans="1:14" x14ac:dyDescent="0.25">
      <c r="A230" s="137" t="s">
        <v>12</v>
      </c>
      <c r="B230" s="137"/>
      <c r="C230" s="137"/>
      <c r="D230" s="51"/>
      <c r="E230" s="51"/>
      <c r="F230" s="51"/>
      <c r="G230" s="54"/>
      <c r="H230" s="54"/>
      <c r="I230" s="151"/>
      <c r="J230" s="151"/>
      <c r="K230" s="54"/>
      <c r="L230" s="60"/>
      <c r="M230" s="55"/>
    </row>
    <row r="231" spans="1:14" ht="33.75" customHeight="1" x14ac:dyDescent="0.25">
      <c r="A231" s="137" t="s">
        <v>21</v>
      </c>
      <c r="B231" s="137"/>
      <c r="C231" s="137"/>
      <c r="D231" s="51"/>
      <c r="E231" s="18" t="s">
        <v>58</v>
      </c>
      <c r="F231" s="23">
        <f>F69</f>
        <v>0</v>
      </c>
      <c r="G231" s="24">
        <f t="shared" ref="G231:G237" si="33">H231+I231</f>
        <v>0</v>
      </c>
      <c r="H231" s="25">
        <f>H70</f>
        <v>0</v>
      </c>
      <c r="I231" s="152">
        <f>I70</f>
        <v>0</v>
      </c>
      <c r="J231" s="152"/>
      <c r="K231" s="25">
        <v>112</v>
      </c>
      <c r="L231" s="26" t="s">
        <v>41</v>
      </c>
      <c r="M231" s="27">
        <v>228</v>
      </c>
      <c r="N231" s="68"/>
    </row>
    <row r="232" spans="1:14" ht="30.75" customHeight="1" x14ac:dyDescent="0.25">
      <c r="A232" s="141" t="s">
        <v>51</v>
      </c>
      <c r="B232" s="142"/>
      <c r="C232" s="143"/>
      <c r="D232" s="51"/>
      <c r="E232" s="18" t="s">
        <v>20</v>
      </c>
      <c r="F232" s="23">
        <f>F101</f>
        <v>1</v>
      </c>
      <c r="G232" s="56">
        <f t="shared" si="33"/>
        <v>23175</v>
      </c>
      <c r="H232" s="57">
        <f>H101</f>
        <v>23151.8</v>
      </c>
      <c r="I232" s="144">
        <f>J101</f>
        <v>23.2</v>
      </c>
      <c r="J232" s="145"/>
      <c r="K232" s="57">
        <v>112</v>
      </c>
      <c r="L232" s="58" t="s">
        <v>41</v>
      </c>
      <c r="M232" s="27">
        <v>400</v>
      </c>
      <c r="N232" s="68">
        <f>I231+I232</f>
        <v>23.2</v>
      </c>
    </row>
    <row r="233" spans="1:14" ht="21" customHeight="1" x14ac:dyDescent="0.25">
      <c r="A233" s="141" t="s">
        <v>29</v>
      </c>
      <c r="B233" s="142"/>
      <c r="C233" s="143"/>
      <c r="D233" s="51"/>
      <c r="E233" s="18" t="s">
        <v>20</v>
      </c>
      <c r="F233" s="59">
        <f>F136</f>
        <v>1</v>
      </c>
      <c r="G233" s="24">
        <f t="shared" si="33"/>
        <v>0</v>
      </c>
      <c r="H233" s="25">
        <f>H162</f>
        <v>0</v>
      </c>
      <c r="I233" s="144">
        <f>J137</f>
        <v>0</v>
      </c>
      <c r="J233" s="145"/>
      <c r="K233" s="54">
        <v>112</v>
      </c>
      <c r="L233" s="26" t="s">
        <v>41</v>
      </c>
      <c r="M233" s="27">
        <v>228</v>
      </c>
    </row>
    <row r="234" spans="1:14" ht="15.75" customHeight="1" x14ac:dyDescent="0.25">
      <c r="A234" s="137" t="s">
        <v>14</v>
      </c>
      <c r="B234" s="137"/>
      <c r="C234" s="137"/>
      <c r="D234" s="51"/>
      <c r="E234" s="18" t="s">
        <v>20</v>
      </c>
      <c r="F234" s="51">
        <f>F161</f>
        <v>0</v>
      </c>
      <c r="G234" s="24">
        <f t="shared" si="33"/>
        <v>0</v>
      </c>
      <c r="H234" s="25">
        <f>H161</f>
        <v>0</v>
      </c>
      <c r="I234" s="151">
        <f>J161</f>
        <v>0</v>
      </c>
      <c r="J234" s="151"/>
      <c r="K234" s="54">
        <v>112</v>
      </c>
      <c r="L234" s="26" t="s">
        <v>45</v>
      </c>
      <c r="M234" s="27">
        <v>600</v>
      </c>
    </row>
    <row r="235" spans="1:14" ht="27.75" customHeight="1" x14ac:dyDescent="0.25">
      <c r="A235" s="137" t="s">
        <v>69</v>
      </c>
      <c r="B235" s="137"/>
      <c r="C235" s="137"/>
      <c r="D235" s="51"/>
      <c r="E235" s="18"/>
      <c r="F235" s="59"/>
      <c r="G235" s="24">
        <f t="shared" si="33"/>
        <v>8457.7999999999993</v>
      </c>
      <c r="H235" s="25">
        <v>0</v>
      </c>
      <c r="I235" s="144">
        <f>I236+I237</f>
        <v>8457.7999999999993</v>
      </c>
      <c r="J235" s="145"/>
      <c r="K235" s="54">
        <v>112</v>
      </c>
      <c r="L235" s="26" t="s">
        <v>46</v>
      </c>
      <c r="M235" s="27">
        <v>600</v>
      </c>
      <c r="N235" s="68">
        <f>9355.07-I235</f>
        <v>897.27000000000044</v>
      </c>
    </row>
    <row r="236" spans="1:14" ht="32.25" customHeight="1" x14ac:dyDescent="0.25">
      <c r="A236" s="131" t="s">
        <v>72</v>
      </c>
      <c r="B236" s="132"/>
      <c r="C236" s="133"/>
      <c r="D236" s="51"/>
      <c r="E236" s="18" t="s">
        <v>20</v>
      </c>
      <c r="F236" s="59">
        <f>F186</f>
        <v>6</v>
      </c>
      <c r="G236" s="24">
        <f t="shared" si="33"/>
        <v>8457.7999999999993</v>
      </c>
      <c r="H236" s="25">
        <f>H186</f>
        <v>0</v>
      </c>
      <c r="I236" s="144">
        <f>I186</f>
        <v>8457.7999999999993</v>
      </c>
      <c r="J236" s="145"/>
      <c r="K236" s="54">
        <v>112</v>
      </c>
      <c r="L236" s="26" t="s">
        <v>46</v>
      </c>
      <c r="M236" s="27">
        <v>600</v>
      </c>
      <c r="N236" s="68">
        <f>(I236+I237)-7149.4</f>
        <v>1308.3999999999996</v>
      </c>
    </row>
    <row r="237" spans="1:14" ht="15.75" customHeight="1" x14ac:dyDescent="0.25">
      <c r="A237" s="131" t="s">
        <v>73</v>
      </c>
      <c r="B237" s="132"/>
      <c r="C237" s="133"/>
      <c r="D237" s="51"/>
      <c r="E237" s="18"/>
      <c r="F237" s="59"/>
      <c r="G237" s="24">
        <f t="shared" si="33"/>
        <v>0</v>
      </c>
      <c r="H237" s="25">
        <v>0</v>
      </c>
      <c r="I237" s="144">
        <v>0</v>
      </c>
      <c r="J237" s="145"/>
      <c r="K237" s="54">
        <v>112</v>
      </c>
      <c r="L237" s="26" t="s">
        <v>46</v>
      </c>
      <c r="M237" s="27">
        <v>600</v>
      </c>
      <c r="N237" s="68"/>
    </row>
    <row r="238" spans="1:14" x14ac:dyDescent="0.25">
      <c r="A238" s="186" t="s">
        <v>129</v>
      </c>
      <c r="B238" s="186"/>
      <c r="C238" s="186"/>
      <c r="D238" s="62"/>
      <c r="E238" s="62"/>
      <c r="F238" s="62"/>
      <c r="G238" s="63">
        <f>G187+G200+G211+G229+G220</f>
        <v>191947.53958999997</v>
      </c>
      <c r="H238" s="63">
        <f>H187+H200+H211+H229+H220</f>
        <v>90067.900000000009</v>
      </c>
      <c r="I238" s="187">
        <f>I187+I200+I211+I229+I220</f>
        <v>101879.63958999999</v>
      </c>
      <c r="J238" s="188"/>
      <c r="K238" s="63"/>
      <c r="L238" s="62"/>
      <c r="M238" s="62"/>
      <c r="N238" s="68"/>
    </row>
    <row r="239" spans="1:14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4" ht="15.75" x14ac:dyDescent="0.25">
      <c r="A240" s="65"/>
      <c r="G240" s="19"/>
      <c r="H240" s="19"/>
      <c r="J240" s="19"/>
    </row>
    <row r="241" spans="1:8" ht="15.75" x14ac:dyDescent="0.25">
      <c r="A241" s="65"/>
      <c r="G241" s="19"/>
      <c r="H241" s="19"/>
    </row>
    <row r="242" spans="1:8" ht="15.75" x14ac:dyDescent="0.25">
      <c r="A242" s="65"/>
      <c r="G242" s="19"/>
    </row>
    <row r="243" spans="1:8" ht="15.75" x14ac:dyDescent="0.25">
      <c r="A243" s="65"/>
    </row>
    <row r="244" spans="1:8" ht="15.75" x14ac:dyDescent="0.25">
      <c r="A244" s="65"/>
    </row>
  </sheetData>
  <mergeCells count="283">
    <mergeCell ref="A211:C211"/>
    <mergeCell ref="I211:J211"/>
    <mergeCell ref="A212:C212"/>
    <mergeCell ref="I212:J212"/>
    <mergeCell ref="A224:C224"/>
    <mergeCell ref="I224:J224"/>
    <mergeCell ref="A225:C225"/>
    <mergeCell ref="I225:J225"/>
    <mergeCell ref="A226:C226"/>
    <mergeCell ref="I226:J226"/>
    <mergeCell ref="A236:C236"/>
    <mergeCell ref="I236:J236"/>
    <mergeCell ref="A213:C213"/>
    <mergeCell ref="I213:J213"/>
    <mergeCell ref="A214:C214"/>
    <mergeCell ref="I214:J214"/>
    <mergeCell ref="A217:C217"/>
    <mergeCell ref="I217:J217"/>
    <mergeCell ref="A215:C215"/>
    <mergeCell ref="I215:J215"/>
    <mergeCell ref="A227:C227"/>
    <mergeCell ref="I227:J227"/>
    <mergeCell ref="A235:C235"/>
    <mergeCell ref="I235:J235"/>
    <mergeCell ref="A220:C220"/>
    <mergeCell ref="I220:J220"/>
    <mergeCell ref="A221:C221"/>
    <mergeCell ref="I221:J221"/>
    <mergeCell ref="A222:C222"/>
    <mergeCell ref="I222:J222"/>
    <mergeCell ref="A223:C223"/>
    <mergeCell ref="I223:J223"/>
    <mergeCell ref="K170:K176"/>
    <mergeCell ref="A191:C191"/>
    <mergeCell ref="I173:J173"/>
    <mergeCell ref="I172:J172"/>
    <mergeCell ref="B171:C171"/>
    <mergeCell ref="D170:D173"/>
    <mergeCell ref="I171:J171"/>
    <mergeCell ref="B170:C170"/>
    <mergeCell ref="A210:C210"/>
    <mergeCell ref="I210:K210"/>
    <mergeCell ref="B177:C177"/>
    <mergeCell ref="I177:J177"/>
    <mergeCell ref="B179:C179"/>
    <mergeCell ref="I179:J179"/>
    <mergeCell ref="B180:C180"/>
    <mergeCell ref="I180:J180"/>
    <mergeCell ref="A194:C194"/>
    <mergeCell ref="I194:J194"/>
    <mergeCell ref="A192:C192"/>
    <mergeCell ref="I192:J192"/>
    <mergeCell ref="B181:C181"/>
    <mergeCell ref="I205:J205"/>
    <mergeCell ref="A206:C206"/>
    <mergeCell ref="I206:J206"/>
    <mergeCell ref="A56:A60"/>
    <mergeCell ref="A103:A107"/>
    <mergeCell ref="B103:C107"/>
    <mergeCell ref="E103:E107"/>
    <mergeCell ref="A108:A112"/>
    <mergeCell ref="B108:C112"/>
    <mergeCell ref="E108:E112"/>
    <mergeCell ref="E87:E91"/>
    <mergeCell ref="A61:A65"/>
    <mergeCell ref="B61:C65"/>
    <mergeCell ref="E61:E65"/>
    <mergeCell ref="A102:J102"/>
    <mergeCell ref="A71:J71"/>
    <mergeCell ref="I70:J70"/>
    <mergeCell ref="I67:J67"/>
    <mergeCell ref="I68:J68"/>
    <mergeCell ref="A66:C70"/>
    <mergeCell ref="I97:J97"/>
    <mergeCell ref="I98:J98"/>
    <mergeCell ref="I99:J99"/>
    <mergeCell ref="I100:J100"/>
    <mergeCell ref="M170:M176"/>
    <mergeCell ref="M152:M154"/>
    <mergeCell ref="M103:M121"/>
    <mergeCell ref="M21:M58"/>
    <mergeCell ref="A196:C196"/>
    <mergeCell ref="A197:C197"/>
    <mergeCell ref="A198:C198"/>
    <mergeCell ref="I196:K196"/>
    <mergeCell ref="I197:K197"/>
    <mergeCell ref="I198:K198"/>
    <mergeCell ref="A193:C193"/>
    <mergeCell ref="I193:J193"/>
    <mergeCell ref="I189:J189"/>
    <mergeCell ref="A190:C190"/>
    <mergeCell ref="I190:J190"/>
    <mergeCell ref="B174:C176"/>
    <mergeCell ref="I174:J174"/>
    <mergeCell ref="I175:J175"/>
    <mergeCell ref="I176:J176"/>
    <mergeCell ref="A187:C187"/>
    <mergeCell ref="I187:J187"/>
    <mergeCell ref="B173:C173"/>
    <mergeCell ref="K72:K74"/>
    <mergeCell ref="L72:L94"/>
    <mergeCell ref="A238:C238"/>
    <mergeCell ref="I238:J238"/>
    <mergeCell ref="A229:C229"/>
    <mergeCell ref="I229:J229"/>
    <mergeCell ref="A230:C230"/>
    <mergeCell ref="I230:J230"/>
    <mergeCell ref="A231:C231"/>
    <mergeCell ref="I231:J231"/>
    <mergeCell ref="A216:C216"/>
    <mergeCell ref="I216:J216"/>
    <mergeCell ref="A232:C232"/>
    <mergeCell ref="I232:J232"/>
    <mergeCell ref="A233:C233"/>
    <mergeCell ref="I233:J233"/>
    <mergeCell ref="A218:C218"/>
    <mergeCell ref="I218:J218"/>
    <mergeCell ref="A219:C219"/>
    <mergeCell ref="I219:J219"/>
    <mergeCell ref="A234:C234"/>
    <mergeCell ref="I234:J234"/>
    <mergeCell ref="A237:C237"/>
    <mergeCell ref="I237:J237"/>
    <mergeCell ref="A228:C228"/>
    <mergeCell ref="I228:J228"/>
    <mergeCell ref="K103:K105"/>
    <mergeCell ref="L103:L121"/>
    <mergeCell ref="K108:K110"/>
    <mergeCell ref="K118:K120"/>
    <mergeCell ref="K113:K115"/>
    <mergeCell ref="K123:K125"/>
    <mergeCell ref="A162:J162"/>
    <mergeCell ref="A72:A76"/>
    <mergeCell ref="B72:C76"/>
    <mergeCell ref="B77:C81"/>
    <mergeCell ref="A77:A81"/>
    <mergeCell ref="B82:C86"/>
    <mergeCell ref="A82:A86"/>
    <mergeCell ref="B92:C96"/>
    <mergeCell ref="A92:A96"/>
    <mergeCell ref="E92:E96"/>
    <mergeCell ref="E82:E86"/>
    <mergeCell ref="E77:E81"/>
    <mergeCell ref="E72:E76"/>
    <mergeCell ref="A97:C101"/>
    <mergeCell ref="A87:A91"/>
    <mergeCell ref="B87:C91"/>
    <mergeCell ref="I134:J134"/>
    <mergeCell ref="I135:J135"/>
    <mergeCell ref="E51:E55"/>
    <mergeCell ref="E46:E50"/>
    <mergeCell ref="E41:E45"/>
    <mergeCell ref="E36:E40"/>
    <mergeCell ref="E31:E35"/>
    <mergeCell ref="A21:A25"/>
    <mergeCell ref="B21:C25"/>
    <mergeCell ref="A26:A30"/>
    <mergeCell ref="A31:A35"/>
    <mergeCell ref="A36:A40"/>
    <mergeCell ref="E26:E30"/>
    <mergeCell ref="A46:A50"/>
    <mergeCell ref="A51:A55"/>
    <mergeCell ref="A41:A45"/>
    <mergeCell ref="A18:J18"/>
    <mergeCell ref="A19:J19"/>
    <mergeCell ref="A20:J20"/>
    <mergeCell ref="M72:M94"/>
    <mergeCell ref="I66:J66"/>
    <mergeCell ref="K82:K84"/>
    <mergeCell ref="K77:K79"/>
    <mergeCell ref="K15:K16"/>
    <mergeCell ref="L15:L16"/>
    <mergeCell ref="M15:M16"/>
    <mergeCell ref="I16:J16"/>
    <mergeCell ref="B17:C17"/>
    <mergeCell ref="I17:J17"/>
    <mergeCell ref="K21:K58"/>
    <mergeCell ref="L21:L58"/>
    <mergeCell ref="E21:E25"/>
    <mergeCell ref="B26:C30"/>
    <mergeCell ref="B31:C35"/>
    <mergeCell ref="B36:C40"/>
    <mergeCell ref="B41:C45"/>
    <mergeCell ref="B46:C50"/>
    <mergeCell ref="B51:C55"/>
    <mergeCell ref="B56:C60"/>
    <mergeCell ref="E56:E60"/>
    <mergeCell ref="G10:J10"/>
    <mergeCell ref="K9:L9"/>
    <mergeCell ref="K10:L10"/>
    <mergeCell ref="A12:M12"/>
    <mergeCell ref="A13:M13"/>
    <mergeCell ref="A14:M14"/>
    <mergeCell ref="A15:A16"/>
    <mergeCell ref="B15:C16"/>
    <mergeCell ref="D15:D16"/>
    <mergeCell ref="E15:F15"/>
    <mergeCell ref="G15:J15"/>
    <mergeCell ref="G9:J9"/>
    <mergeCell ref="A113:A117"/>
    <mergeCell ref="B113:C117"/>
    <mergeCell ref="E113:E117"/>
    <mergeCell ref="A118:A122"/>
    <mergeCell ref="B118:C122"/>
    <mergeCell ref="E118:E122"/>
    <mergeCell ref="I136:J136"/>
    <mergeCell ref="I157:J157"/>
    <mergeCell ref="I158:J158"/>
    <mergeCell ref="A157:C161"/>
    <mergeCell ref="A139:J139"/>
    <mergeCell ref="A140:J140"/>
    <mergeCell ref="A146:J146"/>
    <mergeCell ref="A128:A132"/>
    <mergeCell ref="B128:C132"/>
    <mergeCell ref="E128:E132"/>
    <mergeCell ref="A123:A127"/>
    <mergeCell ref="B123:C127"/>
    <mergeCell ref="E123:E127"/>
    <mergeCell ref="I159:J159"/>
    <mergeCell ref="I160:J160"/>
    <mergeCell ref="A138:J138"/>
    <mergeCell ref="A133:C137"/>
    <mergeCell ref="A141:A145"/>
    <mergeCell ref="A207:C207"/>
    <mergeCell ref="I207:J207"/>
    <mergeCell ref="A208:C208"/>
    <mergeCell ref="I188:J188"/>
    <mergeCell ref="A189:C189"/>
    <mergeCell ref="A188:C188"/>
    <mergeCell ref="A200:C200"/>
    <mergeCell ref="I200:J200"/>
    <mergeCell ref="A201:C201"/>
    <mergeCell ref="I201:J201"/>
    <mergeCell ref="A202:C202"/>
    <mergeCell ref="I202:J202"/>
    <mergeCell ref="B141:C145"/>
    <mergeCell ref="A152:A156"/>
    <mergeCell ref="B152:C156"/>
    <mergeCell ref="E141:E145"/>
    <mergeCell ref="E152:E156"/>
    <mergeCell ref="I186:J186"/>
    <mergeCell ref="B178:C178"/>
    <mergeCell ref="D177:D178"/>
    <mergeCell ref="A209:C209"/>
    <mergeCell ref="I209:K209"/>
    <mergeCell ref="A205:C205"/>
    <mergeCell ref="A163:J163"/>
    <mergeCell ref="A203:C203"/>
    <mergeCell ref="I203:J203"/>
    <mergeCell ref="A204:C204"/>
    <mergeCell ref="I204:J204"/>
    <mergeCell ref="I191:J191"/>
    <mergeCell ref="I208:J208"/>
    <mergeCell ref="A195:C195"/>
    <mergeCell ref="I195:J195"/>
    <mergeCell ref="I199:J199"/>
    <mergeCell ref="A199:C199"/>
    <mergeCell ref="I165:K165"/>
    <mergeCell ref="I168:K168"/>
    <mergeCell ref="L147:L149"/>
    <mergeCell ref="M147:M149"/>
    <mergeCell ref="I182:J182"/>
    <mergeCell ref="I183:J183"/>
    <mergeCell ref="I184:J184"/>
    <mergeCell ref="I185:J185"/>
    <mergeCell ref="I133:J133"/>
    <mergeCell ref="A182:C186"/>
    <mergeCell ref="I178:J178"/>
    <mergeCell ref="I170:J170"/>
    <mergeCell ref="A165:A169"/>
    <mergeCell ref="B165:C169"/>
    <mergeCell ref="A170:A181"/>
    <mergeCell ref="B172:C172"/>
    <mergeCell ref="A147:A151"/>
    <mergeCell ref="B147:C151"/>
    <mergeCell ref="E147:E151"/>
    <mergeCell ref="M141:M143"/>
    <mergeCell ref="L141:L143"/>
    <mergeCell ref="L170:L176"/>
    <mergeCell ref="L152:L154"/>
    <mergeCell ref="B164:C164"/>
    <mergeCell ref="I164:J164"/>
    <mergeCell ref="I167:J167"/>
  </mergeCells>
  <hyperlinks>
    <hyperlink ref="M15" r:id="rId1" display="consultantplus://offline/ref=0AC8B8BC82DCDE8D6B297C22320C495E5D99582F7E16077780215628B0452B02F74334F2DF64B701N0h9E"/>
  </hyperlinks>
  <pageMargins left="0.70866141732283472" right="0.31496062992125984" top="0.35433070866141736" bottom="0.35433070866141736" header="0.11811023622047245" footer="0.11811023622047245"/>
  <pageSetup paperSize="9" scale="6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="70" zoomScaleNormal="70" workbookViewId="0">
      <selection activeCell="H5" sqref="H5:L5"/>
    </sheetView>
  </sheetViews>
  <sheetFormatPr defaultRowHeight="15" x14ac:dyDescent="0.25"/>
  <cols>
    <col min="1" max="1" width="4" style="72" customWidth="1"/>
    <col min="2" max="3" width="33.140625" style="72" customWidth="1"/>
    <col min="4" max="4" width="48" style="72" customWidth="1"/>
    <col min="5" max="5" width="18.28515625" style="72" customWidth="1"/>
    <col min="6" max="6" width="16.85546875" style="72" customWidth="1"/>
    <col min="7" max="7" width="13.5703125" style="72" customWidth="1"/>
    <col min="8" max="8" width="7.85546875" style="72" customWidth="1"/>
    <col min="9" max="9" width="7.28515625" style="72" customWidth="1"/>
    <col min="10" max="10" width="14.7109375" style="72" customWidth="1"/>
    <col min="11" max="11" width="14.85546875" style="72" customWidth="1"/>
    <col min="12" max="12" width="15.28515625" style="72" customWidth="1"/>
    <col min="13" max="13" width="14.5703125" style="72" bestFit="1" customWidth="1"/>
    <col min="14" max="16384" width="9.140625" style="72"/>
  </cols>
  <sheetData>
    <row r="1" spans="1:13" ht="18.75" x14ac:dyDescent="0.25">
      <c r="H1" s="166" t="s">
        <v>147</v>
      </c>
      <c r="I1" s="166"/>
      <c r="J1" s="166"/>
      <c r="K1" s="166"/>
      <c r="L1" s="166"/>
    </row>
    <row r="2" spans="1:13" ht="18.75" x14ac:dyDescent="0.25">
      <c r="H2" s="166" t="s">
        <v>142</v>
      </c>
      <c r="I2" s="166"/>
      <c r="J2" s="166"/>
      <c r="K2" s="166"/>
      <c r="L2" s="166"/>
    </row>
    <row r="3" spans="1:13" ht="18.75" x14ac:dyDescent="0.25">
      <c r="H3" s="166" t="s">
        <v>143</v>
      </c>
      <c r="I3" s="166"/>
      <c r="J3" s="166"/>
      <c r="K3" s="166"/>
      <c r="L3" s="166"/>
    </row>
    <row r="4" spans="1:13" ht="18.75" x14ac:dyDescent="0.25">
      <c r="H4" s="166" t="s">
        <v>144</v>
      </c>
      <c r="I4" s="166"/>
      <c r="J4" s="166"/>
      <c r="K4" s="166"/>
      <c r="L4" s="166"/>
    </row>
    <row r="5" spans="1:13" ht="21.75" customHeight="1" x14ac:dyDescent="0.3">
      <c r="H5" s="194" t="s">
        <v>152</v>
      </c>
      <c r="I5" s="194"/>
      <c r="J5" s="194"/>
      <c r="K5" s="194"/>
      <c r="L5" s="194"/>
    </row>
    <row r="7" spans="1:13" ht="18.75" x14ac:dyDescent="0.25">
      <c r="H7" s="195" t="s">
        <v>102</v>
      </c>
      <c r="I7" s="195"/>
      <c r="J7" s="195"/>
      <c r="K7" s="195"/>
      <c r="L7" s="195"/>
      <c r="M7" s="73"/>
    </row>
    <row r="8" spans="1:13" ht="16.5" customHeight="1" x14ac:dyDescent="0.25">
      <c r="H8" s="196" t="s">
        <v>1</v>
      </c>
      <c r="I8" s="196"/>
      <c r="J8" s="196"/>
      <c r="K8" s="196"/>
      <c r="L8" s="196"/>
      <c r="M8" s="74"/>
    </row>
    <row r="9" spans="1:13" ht="63" customHeight="1" x14ac:dyDescent="0.25">
      <c r="H9" s="196" t="s">
        <v>151</v>
      </c>
      <c r="I9" s="196"/>
      <c r="J9" s="196"/>
      <c r="K9" s="196"/>
      <c r="L9" s="196"/>
      <c r="M9" s="74"/>
    </row>
    <row r="10" spans="1:13" ht="16.5" x14ac:dyDescent="0.25">
      <c r="H10" s="75"/>
      <c r="I10" s="75"/>
      <c r="J10" s="75"/>
      <c r="K10" s="75"/>
      <c r="L10" s="75"/>
    </row>
    <row r="11" spans="1:13" ht="18.75" x14ac:dyDescent="0.25">
      <c r="A11" s="195" t="s">
        <v>148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76"/>
    </row>
    <row r="12" spans="1:13" ht="16.5" x14ac:dyDescent="0.25">
      <c r="A12" s="206"/>
      <c r="B12" s="206"/>
      <c r="C12" s="206"/>
      <c r="D12" s="206"/>
      <c r="E12" s="206"/>
      <c r="F12" s="207"/>
      <c r="G12" s="207"/>
      <c r="H12" s="207"/>
      <c r="I12" s="207"/>
      <c r="J12" s="207"/>
      <c r="K12" s="207"/>
      <c r="L12" s="77"/>
    </row>
    <row r="13" spans="1:13" ht="32.25" customHeight="1" x14ac:dyDescent="0.25">
      <c r="A13" s="197" t="s">
        <v>2</v>
      </c>
      <c r="B13" s="208" t="s">
        <v>3</v>
      </c>
      <c r="C13" s="209"/>
      <c r="D13" s="197" t="s">
        <v>103</v>
      </c>
      <c r="E13" s="197" t="s">
        <v>104</v>
      </c>
      <c r="F13" s="214" t="s">
        <v>130</v>
      </c>
      <c r="G13" s="215"/>
      <c r="H13" s="215"/>
      <c r="I13" s="215"/>
      <c r="J13" s="215"/>
      <c r="K13" s="215"/>
      <c r="L13" s="216"/>
    </row>
    <row r="14" spans="1:13" ht="15.75" x14ac:dyDescent="0.25">
      <c r="A14" s="198"/>
      <c r="B14" s="210"/>
      <c r="C14" s="211"/>
      <c r="D14" s="198"/>
      <c r="E14" s="198"/>
      <c r="F14" s="78" t="s">
        <v>7</v>
      </c>
      <c r="G14" s="78">
        <v>2021</v>
      </c>
      <c r="H14" s="212">
        <v>2022</v>
      </c>
      <c r="I14" s="213"/>
      <c r="J14" s="79">
        <v>2023</v>
      </c>
      <c r="K14" s="79">
        <v>2024</v>
      </c>
      <c r="L14" s="79">
        <v>2025</v>
      </c>
    </row>
    <row r="15" spans="1:13" x14ac:dyDescent="0.25">
      <c r="A15" s="80">
        <v>1</v>
      </c>
      <c r="B15" s="217">
        <v>2</v>
      </c>
      <c r="C15" s="218"/>
      <c r="D15" s="81">
        <v>3</v>
      </c>
      <c r="E15" s="81">
        <v>4</v>
      </c>
      <c r="F15" s="80">
        <v>5</v>
      </c>
      <c r="G15" s="80">
        <v>6</v>
      </c>
      <c r="H15" s="219">
        <v>7</v>
      </c>
      <c r="I15" s="219"/>
      <c r="J15" s="80">
        <v>8</v>
      </c>
      <c r="K15" s="80">
        <v>9</v>
      </c>
      <c r="L15" s="80">
        <v>10</v>
      </c>
    </row>
    <row r="16" spans="1:13" ht="15" customHeight="1" x14ac:dyDescent="0.25">
      <c r="A16" s="217" t="s">
        <v>105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18"/>
    </row>
    <row r="17" spans="1:13" ht="23.25" customHeight="1" x14ac:dyDescent="0.25">
      <c r="A17" s="220" t="s">
        <v>106</v>
      </c>
      <c r="B17" s="199" t="s">
        <v>127</v>
      </c>
      <c r="C17" s="200"/>
      <c r="D17" s="222" t="s">
        <v>107</v>
      </c>
      <c r="E17" s="81" t="s">
        <v>108</v>
      </c>
      <c r="F17" s="82">
        <f>G17+H17+K17+J17</f>
        <v>3073.8</v>
      </c>
      <c r="G17" s="82">
        <f>'[1]Приложение  1'!G15+'[1]Приложение  1'!G64</f>
        <v>1000</v>
      </c>
      <c r="H17" s="203">
        <f>'Приложение  1'!J22</f>
        <v>25</v>
      </c>
      <c r="I17" s="204"/>
      <c r="J17" s="82">
        <f>'Приложение  1'!J23+'Приложение  1'!J89+'Приложение  1'!J115</f>
        <v>2048.8000000000002</v>
      </c>
      <c r="K17" s="82"/>
      <c r="L17" s="82">
        <f>'Приложение  1'!J91</f>
        <v>23.2</v>
      </c>
    </row>
    <row r="18" spans="1:13" ht="20.25" customHeight="1" x14ac:dyDescent="0.25">
      <c r="A18" s="221"/>
      <c r="B18" s="201"/>
      <c r="C18" s="202"/>
      <c r="D18" s="223"/>
      <c r="E18" s="83" t="s">
        <v>109</v>
      </c>
      <c r="F18" s="82">
        <f t="shared" ref="F18:F42" si="0">G18+H18+K18+J18</f>
        <v>0</v>
      </c>
      <c r="G18" s="82">
        <v>0</v>
      </c>
      <c r="H18" s="204">
        <v>0</v>
      </c>
      <c r="I18" s="205"/>
      <c r="J18" s="82">
        <f>'Приложение  1'!H23+'Приложение  1'!H89+'Приложение  1'!H115</f>
        <v>0</v>
      </c>
      <c r="K18" s="82">
        <v>0</v>
      </c>
      <c r="L18" s="82">
        <f>'Приложение  1'!H91</f>
        <v>23151.8</v>
      </c>
    </row>
    <row r="19" spans="1:13" ht="18.75" customHeight="1" x14ac:dyDescent="0.25">
      <c r="A19" s="197">
        <v>2</v>
      </c>
      <c r="B19" s="199" t="s">
        <v>128</v>
      </c>
      <c r="C19" s="200"/>
      <c r="D19" s="197" t="s">
        <v>133</v>
      </c>
      <c r="E19" s="81" t="s">
        <v>108</v>
      </c>
      <c r="F19" s="82">
        <f>G19+H19+K19+J19</f>
        <v>2575.1000000000004</v>
      </c>
      <c r="G19" s="82">
        <f>'[1]Приложение  1'!J19+'[1]Приложение  1'!J54</f>
        <v>684.5</v>
      </c>
      <c r="H19" s="203">
        <f>'Приложение  1'!J27</f>
        <v>0</v>
      </c>
      <c r="I19" s="204"/>
      <c r="J19" s="82">
        <f>'Приложение  1'!J28</f>
        <v>1867.4</v>
      </c>
      <c r="K19" s="82">
        <f>'Приложение  1'!J80</f>
        <v>23.2</v>
      </c>
      <c r="L19" s="82">
        <f>'[1]Приложение  1'!K59</f>
        <v>0</v>
      </c>
    </row>
    <row r="20" spans="1:13" ht="17.25" customHeight="1" x14ac:dyDescent="0.25">
      <c r="A20" s="198"/>
      <c r="B20" s="201"/>
      <c r="C20" s="202"/>
      <c r="D20" s="198"/>
      <c r="E20" s="83" t="s">
        <v>109</v>
      </c>
      <c r="F20" s="82">
        <f t="shared" si="0"/>
        <v>23151.8</v>
      </c>
      <c r="G20" s="82">
        <f>'[1]Приложение  1'!H56</f>
        <v>0</v>
      </c>
      <c r="H20" s="204">
        <f>'[1]Приложение  1'!H57</f>
        <v>0</v>
      </c>
      <c r="I20" s="205"/>
      <c r="J20" s="82">
        <f>'[1]Приложение  1'!G58</f>
        <v>0</v>
      </c>
      <c r="K20" s="82">
        <f>'Приложение  1'!H80</f>
        <v>23151.8</v>
      </c>
      <c r="L20" s="82">
        <f>'[1]Приложение  1'!I59</f>
        <v>0</v>
      </c>
    </row>
    <row r="21" spans="1:13" ht="21" customHeight="1" x14ac:dyDescent="0.25">
      <c r="A21" s="197">
        <v>3</v>
      </c>
      <c r="B21" s="199" t="s">
        <v>55</v>
      </c>
      <c r="C21" s="200"/>
      <c r="D21" s="197" t="s">
        <v>110</v>
      </c>
      <c r="E21" s="81" t="s">
        <v>108</v>
      </c>
      <c r="F21" s="82">
        <f t="shared" si="0"/>
        <v>2946.3995900000004</v>
      </c>
      <c r="G21" s="82">
        <f>'[1]Приложение  1'!J23</f>
        <v>857.09959000000026</v>
      </c>
      <c r="H21" s="203">
        <f>'[1]Приложение  1'!J24</f>
        <v>2089.3000000000002</v>
      </c>
      <c r="I21" s="204"/>
      <c r="J21" s="82">
        <v>0</v>
      </c>
      <c r="K21" s="82">
        <v>0</v>
      </c>
      <c r="L21" s="82">
        <v>0</v>
      </c>
    </row>
    <row r="22" spans="1:13" ht="14.25" customHeight="1" x14ac:dyDescent="0.25">
      <c r="A22" s="198"/>
      <c r="B22" s="201"/>
      <c r="C22" s="202"/>
      <c r="D22" s="198"/>
      <c r="E22" s="83" t="s">
        <v>109</v>
      </c>
      <c r="F22" s="82">
        <f t="shared" si="0"/>
        <v>0</v>
      </c>
      <c r="G22" s="82">
        <v>0</v>
      </c>
      <c r="H22" s="204">
        <v>0</v>
      </c>
      <c r="I22" s="205"/>
      <c r="J22" s="82">
        <v>0</v>
      </c>
      <c r="K22" s="82">
        <v>0</v>
      </c>
      <c r="L22" s="82">
        <v>0</v>
      </c>
    </row>
    <row r="23" spans="1:13" ht="23.25" customHeight="1" x14ac:dyDescent="0.25">
      <c r="A23" s="197">
        <v>4</v>
      </c>
      <c r="B23" s="199" t="s">
        <v>35</v>
      </c>
      <c r="C23" s="200"/>
      <c r="D23" s="197" t="s">
        <v>131</v>
      </c>
      <c r="E23" s="81" t="s">
        <v>108</v>
      </c>
      <c r="F23" s="82">
        <f t="shared" si="0"/>
        <v>3348.1000000000004</v>
      </c>
      <c r="G23" s="82">
        <f>'[1]Приложение  1'!J60+'[1]Приложение  1'!J77</f>
        <v>0</v>
      </c>
      <c r="H23" s="203">
        <f>'[1]Приложение  1'!J61</f>
        <v>3348.1000000000004</v>
      </c>
      <c r="I23" s="204"/>
      <c r="J23" s="82">
        <f>'[1]Приложение  1'!I62+'[1]Приложение  1'!I79</f>
        <v>0</v>
      </c>
      <c r="K23" s="82">
        <f>'[1]Приложение  1'!J62+'[1]Приложение  1'!J79</f>
        <v>0</v>
      </c>
      <c r="L23" s="82">
        <f>'[1]Приложение  1'!K62+'[1]Приложение  1'!K79</f>
        <v>0</v>
      </c>
    </row>
    <row r="24" spans="1:13" ht="18" customHeight="1" x14ac:dyDescent="0.25">
      <c r="A24" s="198"/>
      <c r="B24" s="201"/>
      <c r="C24" s="202"/>
      <c r="D24" s="198"/>
      <c r="E24" s="83" t="s">
        <v>109</v>
      </c>
      <c r="F24" s="82">
        <f t="shared" si="0"/>
        <v>15724.6</v>
      </c>
      <c r="G24" s="82">
        <v>0</v>
      </c>
      <c r="H24" s="204">
        <f>'[1]Приложение  1'!H61+'[1]Приложение  1'!H78</f>
        <v>15724.6</v>
      </c>
      <c r="I24" s="205"/>
      <c r="J24" s="82">
        <f>'[1]Приложение  1'!G62+'[1]Приложение  1'!G79</f>
        <v>0</v>
      </c>
      <c r="K24" s="82">
        <f>'[1]Приложение  1'!H62+'[1]Приложение  1'!H79</f>
        <v>0</v>
      </c>
      <c r="L24" s="82">
        <f>'[1]Приложение  1'!I62+'[1]Приложение  1'!I79</f>
        <v>0</v>
      </c>
      <c r="M24" s="84"/>
    </row>
    <row r="25" spans="1:13" ht="16.5" customHeight="1" x14ac:dyDescent="0.25">
      <c r="A25" s="197">
        <v>5</v>
      </c>
      <c r="B25" s="199" t="s">
        <v>126</v>
      </c>
      <c r="C25" s="200"/>
      <c r="D25" s="197" t="s">
        <v>134</v>
      </c>
      <c r="E25" s="81" t="s">
        <v>108</v>
      </c>
      <c r="F25" s="82">
        <f t="shared" ref="F25:F26" si="1">G25+H25+K25+J25</f>
        <v>570.59999999999991</v>
      </c>
      <c r="G25" s="82">
        <v>0</v>
      </c>
      <c r="H25" s="203">
        <v>0</v>
      </c>
      <c r="I25" s="204"/>
      <c r="J25" s="82">
        <f>'Приложение  1'!J63</f>
        <v>570.59999999999991</v>
      </c>
      <c r="K25" s="82">
        <v>0</v>
      </c>
      <c r="L25" s="82">
        <v>0</v>
      </c>
    </row>
    <row r="26" spans="1:13" ht="17.25" customHeight="1" x14ac:dyDescent="0.25">
      <c r="A26" s="198"/>
      <c r="B26" s="201"/>
      <c r="C26" s="202"/>
      <c r="D26" s="198"/>
      <c r="E26" s="83" t="s">
        <v>109</v>
      </c>
      <c r="F26" s="82">
        <f t="shared" si="1"/>
        <v>0</v>
      </c>
      <c r="G26" s="82">
        <v>0</v>
      </c>
      <c r="H26" s="204">
        <v>0</v>
      </c>
      <c r="I26" s="205"/>
      <c r="J26" s="82">
        <f>'Приложение  1'!H63</f>
        <v>0</v>
      </c>
      <c r="K26" s="82">
        <v>0</v>
      </c>
      <c r="L26" s="82">
        <v>0</v>
      </c>
    </row>
    <row r="27" spans="1:13" ht="26.25" customHeight="1" x14ac:dyDescent="0.25">
      <c r="A27" s="197">
        <v>6</v>
      </c>
      <c r="B27" s="199" t="s">
        <v>123</v>
      </c>
      <c r="C27" s="200"/>
      <c r="D27" s="197" t="s">
        <v>135</v>
      </c>
      <c r="E27" s="81" t="s">
        <v>108</v>
      </c>
      <c r="F27" s="82">
        <f t="shared" ref="F27:F28" si="2">G27+H27+K27+J27</f>
        <v>4547.5</v>
      </c>
      <c r="G27" s="82">
        <v>0</v>
      </c>
      <c r="H27" s="203">
        <v>0</v>
      </c>
      <c r="I27" s="204"/>
      <c r="J27" s="82">
        <f>'Приложение  1'!J94</f>
        <v>4547.5</v>
      </c>
      <c r="K27" s="82">
        <v>0</v>
      </c>
      <c r="L27" s="82">
        <v>0</v>
      </c>
    </row>
    <row r="28" spans="1:13" ht="26.25" customHeight="1" x14ac:dyDescent="0.25">
      <c r="A28" s="198"/>
      <c r="B28" s="201"/>
      <c r="C28" s="202"/>
      <c r="D28" s="198"/>
      <c r="E28" s="83" t="s">
        <v>109</v>
      </c>
      <c r="F28" s="82">
        <f t="shared" si="2"/>
        <v>28039.7</v>
      </c>
      <c r="G28" s="82">
        <v>0</v>
      </c>
      <c r="H28" s="204">
        <v>0</v>
      </c>
      <c r="I28" s="205"/>
      <c r="J28" s="82">
        <f>'Приложение  1'!H94</f>
        <v>28039.7</v>
      </c>
      <c r="K28" s="82">
        <v>0</v>
      </c>
      <c r="L28" s="82">
        <v>0</v>
      </c>
    </row>
    <row r="29" spans="1:13" ht="30" hidden="1" customHeight="1" x14ac:dyDescent="0.25">
      <c r="A29" s="197">
        <v>7</v>
      </c>
      <c r="B29" s="225" t="s">
        <v>111</v>
      </c>
      <c r="C29" s="225"/>
      <c r="D29" s="197" t="s">
        <v>112</v>
      </c>
      <c r="E29" s="81" t="s">
        <v>108</v>
      </c>
      <c r="F29" s="82">
        <f t="shared" si="0"/>
        <v>0</v>
      </c>
      <c r="G29" s="82">
        <f>'[1]Приложение  1'!G73</f>
        <v>0</v>
      </c>
      <c r="H29" s="203">
        <f>'[1]Приложение  1'!J53+'[1]Приложение  1'!J74</f>
        <v>0</v>
      </c>
      <c r="I29" s="204"/>
      <c r="J29" s="82"/>
      <c r="K29" s="82"/>
      <c r="L29" s="82"/>
    </row>
    <row r="30" spans="1:13" ht="30" hidden="1" customHeight="1" x14ac:dyDescent="0.25">
      <c r="A30" s="198"/>
      <c r="B30" s="225"/>
      <c r="C30" s="225"/>
      <c r="D30" s="198"/>
      <c r="E30" s="83" t="s">
        <v>109</v>
      </c>
      <c r="F30" s="82">
        <f t="shared" si="0"/>
        <v>0</v>
      </c>
      <c r="G30" s="82">
        <f>'[1]Приложение  1'!H73+'[1]Приложение  1'!H52</f>
        <v>0</v>
      </c>
      <c r="H30" s="204">
        <f>'[1]Приложение  1'!H53+'[1]Приложение  1'!H74</f>
        <v>0</v>
      </c>
      <c r="I30" s="205"/>
      <c r="J30" s="82">
        <f>'[1]Приложение  1'!G54+'[1]Приложение  1'!G75</f>
        <v>0</v>
      </c>
      <c r="K30" s="82">
        <f>'[1]Приложение  1'!H54+'[1]Приложение  1'!H75</f>
        <v>0</v>
      </c>
      <c r="L30" s="82">
        <f>'[1]Приложение  1'!I54+'[1]Приложение  1'!I75</f>
        <v>0</v>
      </c>
    </row>
    <row r="31" spans="1:13" ht="48" customHeight="1" x14ac:dyDescent="0.25">
      <c r="A31" s="197">
        <v>7</v>
      </c>
      <c r="B31" s="225" t="s">
        <v>59</v>
      </c>
      <c r="C31" s="225"/>
      <c r="D31" s="222" t="s">
        <v>149</v>
      </c>
      <c r="E31" s="80" t="s">
        <v>108</v>
      </c>
      <c r="F31" s="82">
        <f t="shared" si="0"/>
        <v>975.87</v>
      </c>
      <c r="G31" s="82">
        <f>'[1]Приложение  1'!J89</f>
        <v>975.87</v>
      </c>
      <c r="H31" s="203">
        <f>'[1]Приложение  1'!J25</f>
        <v>0</v>
      </c>
      <c r="I31" s="203"/>
      <c r="J31" s="82">
        <v>0</v>
      </c>
      <c r="K31" s="82">
        <v>0</v>
      </c>
      <c r="L31" s="82">
        <v>0</v>
      </c>
    </row>
    <row r="32" spans="1:13" ht="27" customHeight="1" x14ac:dyDescent="0.25">
      <c r="A32" s="198"/>
      <c r="B32" s="225"/>
      <c r="C32" s="225"/>
      <c r="D32" s="223"/>
      <c r="E32" s="80" t="s">
        <v>109</v>
      </c>
      <c r="F32" s="82">
        <f t="shared" si="0"/>
        <v>0</v>
      </c>
      <c r="G32" s="82">
        <f>'[1]Приложение  1'!H24</f>
        <v>0</v>
      </c>
      <c r="H32" s="204">
        <f>'[1]Приложение  1'!H25</f>
        <v>0</v>
      </c>
      <c r="I32" s="205"/>
      <c r="J32" s="82">
        <v>0</v>
      </c>
      <c r="K32" s="82">
        <f>'[1]Приложение  1'!H43</f>
        <v>0</v>
      </c>
      <c r="L32" s="82">
        <f>'[1]Приложение  1'!I43</f>
        <v>0</v>
      </c>
    </row>
    <row r="33" spans="1:13" ht="30" customHeight="1" x14ac:dyDescent="0.25">
      <c r="A33" s="197">
        <v>8</v>
      </c>
      <c r="B33" s="225" t="s">
        <v>132</v>
      </c>
      <c r="C33" s="225"/>
      <c r="D33" s="197" t="s">
        <v>113</v>
      </c>
      <c r="E33" s="80" t="s">
        <v>108</v>
      </c>
      <c r="F33" s="82">
        <f t="shared" si="0"/>
        <v>11715.8</v>
      </c>
      <c r="G33" s="82">
        <f>'[1]Приложение  1'!G27</f>
        <v>1000</v>
      </c>
      <c r="H33" s="203">
        <f>'[1]Приложение  1'!J28</f>
        <v>8486.2999999999993</v>
      </c>
      <c r="I33" s="203"/>
      <c r="J33" s="82">
        <f>'Приложение  1'!J38</f>
        <v>2229.5</v>
      </c>
      <c r="K33" s="82">
        <f>'[1]Приложение  1'!J43</f>
        <v>0</v>
      </c>
      <c r="L33" s="82">
        <f>'[1]Приложение  1'!K43</f>
        <v>0</v>
      </c>
    </row>
    <row r="34" spans="1:13" ht="25.5" customHeight="1" x14ac:dyDescent="0.25">
      <c r="A34" s="198"/>
      <c r="B34" s="225"/>
      <c r="C34" s="225"/>
      <c r="D34" s="198"/>
      <c r="E34" s="80" t="s">
        <v>109</v>
      </c>
      <c r="F34" s="82">
        <f t="shared" si="0"/>
        <v>0</v>
      </c>
      <c r="G34" s="82">
        <f>'[1]Приложение  1'!H41</f>
        <v>0</v>
      </c>
      <c r="H34" s="204">
        <f>'[1]Приложение  1'!H42</f>
        <v>0</v>
      </c>
      <c r="I34" s="205"/>
      <c r="J34" s="82">
        <f>'[1]Приложение  1'!G43</f>
        <v>0</v>
      </c>
      <c r="K34" s="82">
        <f>'[1]Приложение  1'!H43</f>
        <v>0</v>
      </c>
      <c r="L34" s="82">
        <f>'[1]Приложение  1'!I43</f>
        <v>0</v>
      </c>
    </row>
    <row r="35" spans="1:13" ht="21.75" customHeight="1" x14ac:dyDescent="0.25">
      <c r="A35" s="197">
        <v>9</v>
      </c>
      <c r="B35" s="226" t="s">
        <v>88</v>
      </c>
      <c r="C35" s="227"/>
      <c r="D35" s="197" t="s">
        <v>114</v>
      </c>
      <c r="E35" s="80" t="s">
        <v>108</v>
      </c>
      <c r="F35" s="82">
        <f t="shared" si="0"/>
        <v>24.72</v>
      </c>
      <c r="G35" s="82">
        <f>'[1]Приложение  1'!J39</f>
        <v>0</v>
      </c>
      <c r="H35" s="204">
        <f>'[1]Приложение  1'!J32</f>
        <v>24.72</v>
      </c>
      <c r="I35" s="205"/>
      <c r="J35" s="82">
        <f>'[1]Приложение  1'!I41</f>
        <v>0</v>
      </c>
      <c r="K35" s="82">
        <f>'[1]Приложение  1'!J41</f>
        <v>0</v>
      </c>
      <c r="L35" s="82">
        <f>'[1]Приложение  1'!K41</f>
        <v>0</v>
      </c>
    </row>
    <row r="36" spans="1:13" ht="17.25" customHeight="1" x14ac:dyDescent="0.25">
      <c r="A36" s="198"/>
      <c r="B36" s="228"/>
      <c r="C36" s="229"/>
      <c r="D36" s="198"/>
      <c r="E36" s="80" t="s">
        <v>109</v>
      </c>
      <c r="F36" s="82">
        <f t="shared" si="0"/>
        <v>0</v>
      </c>
      <c r="G36" s="82">
        <f>'[1]Приложение  1'!H39</f>
        <v>0</v>
      </c>
      <c r="H36" s="204">
        <f>'[1]Приложение  1'!H40</f>
        <v>0</v>
      </c>
      <c r="I36" s="205"/>
      <c r="J36" s="82">
        <f>'[1]Приложение  1'!G41</f>
        <v>0</v>
      </c>
      <c r="K36" s="82">
        <f>'[1]Приложение  1'!H41</f>
        <v>0</v>
      </c>
      <c r="L36" s="82">
        <f>'[1]Приложение  1'!I41</f>
        <v>0</v>
      </c>
    </row>
    <row r="37" spans="1:13" ht="30" customHeight="1" x14ac:dyDescent="0.25">
      <c r="A37" s="197">
        <v>10</v>
      </c>
      <c r="B37" s="226" t="s">
        <v>89</v>
      </c>
      <c r="C37" s="227"/>
      <c r="D37" s="222" t="s">
        <v>150</v>
      </c>
      <c r="E37" s="80" t="s">
        <v>108</v>
      </c>
      <c r="F37" s="82">
        <f t="shared" si="0"/>
        <v>131.96</v>
      </c>
      <c r="G37" s="82">
        <f>'[1]Приложение  1'!J41</f>
        <v>0</v>
      </c>
      <c r="H37" s="204">
        <f>'[1]Приложение  1'!J36</f>
        <v>131.96</v>
      </c>
      <c r="I37" s="205"/>
      <c r="J37" s="82">
        <f>'[1]Приложение  1'!I43</f>
        <v>0</v>
      </c>
      <c r="K37" s="82">
        <f>'[1]Приложение  1'!J43</f>
        <v>0</v>
      </c>
      <c r="L37" s="82">
        <f>'[1]Приложение  1'!K43</f>
        <v>0</v>
      </c>
    </row>
    <row r="38" spans="1:13" ht="21.75" customHeight="1" x14ac:dyDescent="0.25">
      <c r="A38" s="198"/>
      <c r="B38" s="228"/>
      <c r="C38" s="229"/>
      <c r="D38" s="223"/>
      <c r="E38" s="80" t="s">
        <v>109</v>
      </c>
      <c r="F38" s="82">
        <f t="shared" si="0"/>
        <v>0</v>
      </c>
      <c r="G38" s="82">
        <f>'[1]Приложение  1'!H41</f>
        <v>0</v>
      </c>
      <c r="H38" s="204">
        <f>'[1]Приложение  1'!H42</f>
        <v>0</v>
      </c>
      <c r="I38" s="205"/>
      <c r="J38" s="82">
        <f>'[1]Приложение  1'!G43</f>
        <v>0</v>
      </c>
      <c r="K38" s="82">
        <f>'[1]Приложение  1'!H43</f>
        <v>0</v>
      </c>
      <c r="L38" s="82">
        <f>'[1]Приложение  1'!I43</f>
        <v>0</v>
      </c>
    </row>
    <row r="39" spans="1:13" ht="30.75" customHeight="1" x14ac:dyDescent="0.25">
      <c r="A39" s="197">
        <v>11</v>
      </c>
      <c r="B39" s="226" t="s">
        <v>82</v>
      </c>
      <c r="C39" s="227"/>
      <c r="D39" s="197" t="s">
        <v>115</v>
      </c>
      <c r="E39" s="80" t="s">
        <v>108</v>
      </c>
      <c r="F39" s="82">
        <f t="shared" si="0"/>
        <v>52.48</v>
      </c>
      <c r="G39" s="82">
        <f>'[1]Приложение  1'!J41</f>
        <v>0</v>
      </c>
      <c r="H39" s="204">
        <f>'[1]Приложение  1'!J40</f>
        <v>52.48</v>
      </c>
      <c r="I39" s="205"/>
      <c r="J39" s="82">
        <f>'[1]Приложение  1'!I43</f>
        <v>0</v>
      </c>
      <c r="K39" s="82">
        <f>'[1]Приложение  1'!J43</f>
        <v>0</v>
      </c>
      <c r="L39" s="82">
        <f>'[1]Приложение  1'!K43</f>
        <v>0</v>
      </c>
    </row>
    <row r="40" spans="1:13" ht="30.75" customHeight="1" x14ac:dyDescent="0.25">
      <c r="A40" s="198"/>
      <c r="B40" s="228"/>
      <c r="C40" s="229"/>
      <c r="D40" s="198"/>
      <c r="E40" s="80" t="s">
        <v>109</v>
      </c>
      <c r="F40" s="82">
        <f t="shared" si="0"/>
        <v>0</v>
      </c>
      <c r="G40" s="82">
        <f>'[1]Приложение  1'!H41</f>
        <v>0</v>
      </c>
      <c r="H40" s="204">
        <f>'[1]Приложение  1'!H42</f>
        <v>0</v>
      </c>
      <c r="I40" s="205"/>
      <c r="J40" s="82">
        <f>'[1]Приложение  1'!G43</f>
        <v>0</v>
      </c>
      <c r="K40" s="82">
        <f>'[1]Приложение  1'!H43</f>
        <v>0</v>
      </c>
      <c r="L40" s="82">
        <f>'[1]Приложение  1'!I43</f>
        <v>0</v>
      </c>
    </row>
    <row r="41" spans="1:13" ht="30.75" customHeight="1" x14ac:dyDescent="0.25">
      <c r="A41" s="197">
        <v>12</v>
      </c>
      <c r="B41" s="225" t="s">
        <v>86</v>
      </c>
      <c r="C41" s="225"/>
      <c r="D41" s="197" t="s">
        <v>116</v>
      </c>
      <c r="E41" s="80" t="s">
        <v>108</v>
      </c>
      <c r="F41" s="82">
        <f t="shared" si="0"/>
        <v>38.04</v>
      </c>
      <c r="G41" s="82">
        <f>'[1]Приложение  1'!J43</f>
        <v>0</v>
      </c>
      <c r="H41" s="203">
        <f>'[1]Приложение  1'!J44</f>
        <v>38.04</v>
      </c>
      <c r="I41" s="203"/>
      <c r="J41" s="82">
        <f>'[1]Приложение  1'!I45</f>
        <v>0</v>
      </c>
      <c r="K41" s="82">
        <f>'[1]Приложение  1'!J45</f>
        <v>0</v>
      </c>
      <c r="L41" s="82">
        <f>'[1]Приложение  1'!K45</f>
        <v>0</v>
      </c>
    </row>
    <row r="42" spans="1:13" ht="30.75" customHeight="1" x14ac:dyDescent="0.25">
      <c r="A42" s="198"/>
      <c r="B42" s="225"/>
      <c r="C42" s="225"/>
      <c r="D42" s="198"/>
      <c r="E42" s="80" t="s">
        <v>109</v>
      </c>
      <c r="F42" s="82">
        <f t="shared" si="0"/>
        <v>0</v>
      </c>
      <c r="G42" s="82">
        <f>'[1]Приложение  1'!H43</f>
        <v>0</v>
      </c>
      <c r="H42" s="204">
        <f>'[1]Приложение  1'!H44</f>
        <v>0</v>
      </c>
      <c r="I42" s="205"/>
      <c r="J42" s="82">
        <f>'[1]Приложение  1'!G45</f>
        <v>0</v>
      </c>
      <c r="K42" s="82">
        <f>'[1]Приложение  1'!H45</f>
        <v>0</v>
      </c>
      <c r="L42" s="82">
        <f>'[1]Приложение  1'!I45</f>
        <v>0</v>
      </c>
    </row>
    <row r="43" spans="1:13" ht="18" customHeight="1" x14ac:dyDescent="0.25">
      <c r="A43" s="230" t="s">
        <v>117</v>
      </c>
      <c r="B43" s="230"/>
      <c r="C43" s="230"/>
      <c r="D43" s="85"/>
      <c r="E43" s="85"/>
      <c r="F43" s="82">
        <f>F44+F45</f>
        <v>120091.46959000001</v>
      </c>
      <c r="G43" s="82">
        <f>SUM(G17:G42)</f>
        <v>4517.4695900000006</v>
      </c>
      <c r="H43" s="204">
        <f>SUM(H17:H42)</f>
        <v>29920.5</v>
      </c>
      <c r="I43" s="205"/>
      <c r="J43" s="82">
        <f>SUM(J17:J42)</f>
        <v>39303.5</v>
      </c>
      <c r="K43" s="82">
        <f>SUM(K17:K42)</f>
        <v>23175</v>
      </c>
      <c r="L43" s="82">
        <f>SUM(L17:L42)</f>
        <v>23175</v>
      </c>
      <c r="M43" s="96">
        <f>SUM(G43:K43)</f>
        <v>96916.469589999993</v>
      </c>
    </row>
    <row r="44" spans="1:13" ht="18" customHeight="1" x14ac:dyDescent="0.25">
      <c r="A44" s="231" t="s">
        <v>118</v>
      </c>
      <c r="B44" s="232"/>
      <c r="C44" s="233"/>
      <c r="D44" s="85"/>
      <c r="E44" s="85"/>
      <c r="F44" s="82">
        <f>G44+H44+J44+K44+L44</f>
        <v>30023.569590000003</v>
      </c>
      <c r="G44" s="82">
        <f>G17+G19+G21+G23+G29+G41+G31+G33</f>
        <v>4517.4695900000006</v>
      </c>
      <c r="H44" s="204">
        <f>H17+H19+H21+H23+H29+H31+H33+H35+H39+H41+H37+H25+H27</f>
        <v>14195.9</v>
      </c>
      <c r="I44" s="205"/>
      <c r="J44" s="82">
        <f>J17+J19+J21+J23+J25+J27+J29+J31+J33+J35+J37+J39+J41</f>
        <v>11263.8</v>
      </c>
      <c r="K44" s="82">
        <f>K17+K19+K21+K23+K29+K41</f>
        <v>23.2</v>
      </c>
      <c r="L44" s="82">
        <f>L17+L19+L21+L23+L29+L41</f>
        <v>23.2</v>
      </c>
      <c r="M44" s="86"/>
    </row>
    <row r="45" spans="1:13" ht="18" customHeight="1" x14ac:dyDescent="0.25">
      <c r="A45" s="231" t="s">
        <v>119</v>
      </c>
      <c r="B45" s="232"/>
      <c r="C45" s="233"/>
      <c r="D45" s="85"/>
      <c r="E45" s="85"/>
      <c r="F45" s="82">
        <f>G45+H45+J45+K45+L45</f>
        <v>90067.900000000009</v>
      </c>
      <c r="G45" s="82">
        <f>G18+G20+G22+G24+G30+G42</f>
        <v>0</v>
      </c>
      <c r="H45" s="204">
        <f>H18+H20+H22+H24+H30+H32+H42+H26+H28</f>
        <v>15724.6</v>
      </c>
      <c r="I45" s="205"/>
      <c r="J45" s="82">
        <f>J18+J20+J22+J24+J26+J28+J30+J32+J34+J36+J38+J40+J42</f>
        <v>28039.7</v>
      </c>
      <c r="K45" s="82">
        <f>K18+K20+K22+K24+K30+K32+K42</f>
        <v>23151.8</v>
      </c>
      <c r="L45" s="82">
        <f>L18+L20+L22+L24+L30+L32+L42</f>
        <v>23151.8</v>
      </c>
      <c r="M45" s="86"/>
    </row>
    <row r="46" spans="1:13" ht="15" hidden="1" customHeight="1" x14ac:dyDescent="0.25">
      <c r="A46" s="217" t="s">
        <v>120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18"/>
      <c r="L46" s="87"/>
    </row>
    <row r="47" spans="1:13" ht="21.75" hidden="1" customHeight="1" x14ac:dyDescent="0.25">
      <c r="A47" s="88" t="s">
        <v>106</v>
      </c>
      <c r="B47" s="226" t="s">
        <v>34</v>
      </c>
      <c r="C47" s="227"/>
      <c r="D47" s="81" t="s">
        <v>108</v>
      </c>
      <c r="E47" s="81" t="s">
        <v>108</v>
      </c>
      <c r="F47" s="89">
        <f>SUM(G47:I47)</f>
        <v>0</v>
      </c>
      <c r="G47" s="89">
        <f>'[1]Приложение  1'!J99+'[1]Приложение  1'!J104</f>
        <v>0</v>
      </c>
      <c r="H47" s="234">
        <f>'[1]Приложение  1'!J100+'[1]Приложение  1'!J105</f>
        <v>0</v>
      </c>
      <c r="I47" s="236"/>
      <c r="J47" s="89">
        <f>'[1]Приложение  1'!I101+'[1]Приложение  1'!I106</f>
        <v>0</v>
      </c>
      <c r="K47" s="89">
        <f>'[1]Приложение  1'!J101+'[1]Приложение  1'!J106</f>
        <v>0</v>
      </c>
      <c r="L47" s="89">
        <f>'[1]Приложение  1'!K101+'[1]Приложение  1'!K106</f>
        <v>0</v>
      </c>
    </row>
    <row r="48" spans="1:13" ht="21.75" hidden="1" customHeight="1" x14ac:dyDescent="0.25">
      <c r="A48" s="90">
        <v>2</v>
      </c>
      <c r="B48" s="225" t="s">
        <v>121</v>
      </c>
      <c r="C48" s="225"/>
      <c r="D48" s="81" t="s">
        <v>108</v>
      </c>
      <c r="E48" s="81" t="s">
        <v>108</v>
      </c>
      <c r="F48" s="89" t="e">
        <f>SUM(G48:I48)</f>
        <v>#REF!</v>
      </c>
      <c r="G48" s="89" t="e">
        <f>'[1]Приложение  1'!#REF!</f>
        <v>#REF!</v>
      </c>
      <c r="H48" s="237" t="e">
        <f>'[1]Приложение  1'!#REF!</f>
        <v>#REF!</v>
      </c>
      <c r="I48" s="234"/>
      <c r="J48" s="89" t="e">
        <f>'[1]Приложение  1'!#REF!</f>
        <v>#REF!</v>
      </c>
      <c r="K48" s="89" t="e">
        <f>'[1]Приложение  1'!#REF!</f>
        <v>#REF!</v>
      </c>
      <c r="L48" s="89" t="e">
        <f>'[1]Приложение  1'!#REF!</f>
        <v>#REF!</v>
      </c>
    </row>
    <row r="49" spans="1:13" ht="15" hidden="1" customHeight="1" x14ac:dyDescent="0.25">
      <c r="A49" s="238"/>
      <c r="B49" s="199"/>
      <c r="C49" s="200"/>
      <c r="D49" s="91"/>
      <c r="E49" s="91"/>
      <c r="F49" s="92">
        <f>G49+H49</f>
        <v>0</v>
      </c>
      <c r="G49" s="92">
        <v>0</v>
      </c>
      <c r="H49" s="237">
        <v>0</v>
      </c>
      <c r="I49" s="234"/>
      <c r="J49" s="89"/>
      <c r="K49" s="89"/>
      <c r="L49" s="89"/>
    </row>
    <row r="50" spans="1:13" ht="15" hidden="1" customHeight="1" x14ac:dyDescent="0.25">
      <c r="A50" s="238"/>
      <c r="B50" s="239"/>
      <c r="C50" s="240"/>
      <c r="D50" s="93"/>
      <c r="E50" s="93"/>
      <c r="F50" s="92">
        <f>G50+H50</f>
        <v>0</v>
      </c>
      <c r="G50" s="92">
        <v>0</v>
      </c>
      <c r="H50" s="237">
        <v>0</v>
      </c>
      <c r="I50" s="234"/>
      <c r="J50" s="89"/>
      <c r="K50" s="89"/>
      <c r="L50" s="89"/>
    </row>
    <row r="51" spans="1:13" ht="15" hidden="1" customHeight="1" x14ac:dyDescent="0.25">
      <c r="A51" s="238"/>
      <c r="B51" s="201"/>
      <c r="C51" s="202"/>
      <c r="D51" s="94"/>
      <c r="E51" s="94"/>
      <c r="F51" s="92">
        <f>G51+H51</f>
        <v>0</v>
      </c>
      <c r="G51" s="92">
        <v>0</v>
      </c>
      <c r="H51" s="237">
        <v>0</v>
      </c>
      <c r="I51" s="234"/>
      <c r="J51" s="89"/>
      <c r="K51" s="89"/>
      <c r="L51" s="89"/>
      <c r="M51" s="86"/>
    </row>
    <row r="52" spans="1:13" ht="15" hidden="1" customHeight="1" x14ac:dyDescent="0.25">
      <c r="A52" s="230" t="s">
        <v>122</v>
      </c>
      <c r="B52" s="230"/>
      <c r="C52" s="230"/>
      <c r="D52" s="85"/>
      <c r="E52" s="85"/>
      <c r="F52" s="92" t="e">
        <f>SUM(F47:F48)</f>
        <v>#REF!</v>
      </c>
      <c r="G52" s="92" t="e">
        <f>SUM(G47:G48)</f>
        <v>#REF!</v>
      </c>
      <c r="H52" s="234" t="e">
        <f>SUM(H47:H48)</f>
        <v>#REF!</v>
      </c>
      <c r="I52" s="235"/>
      <c r="J52" s="92" t="e">
        <f>SUM(J47:J48)</f>
        <v>#REF!</v>
      </c>
      <c r="K52" s="92" t="e">
        <f>SUM(K47:K48)</f>
        <v>#REF!</v>
      </c>
      <c r="L52" s="92" t="e">
        <f>SUM(L47:L48)</f>
        <v>#REF!</v>
      </c>
      <c r="M52" s="86" t="e">
        <f>#REF!+#REF!+#REF!</f>
        <v>#REF!</v>
      </c>
    </row>
    <row r="53" spans="1:13" ht="15.75" x14ac:dyDescent="0.25">
      <c r="A53" s="95"/>
      <c r="F53" s="86"/>
    </row>
    <row r="54" spans="1:13" ht="15.75" x14ac:dyDescent="0.25">
      <c r="A54" s="95"/>
      <c r="F54" s="86"/>
    </row>
    <row r="55" spans="1:13" ht="15.75" x14ac:dyDescent="0.25">
      <c r="A55" s="95"/>
      <c r="F55" s="86"/>
    </row>
    <row r="56" spans="1:13" ht="15.75" x14ac:dyDescent="0.25">
      <c r="A56" s="95"/>
      <c r="F56" s="86"/>
    </row>
    <row r="57" spans="1:13" ht="15.75" x14ac:dyDescent="0.25">
      <c r="A57" s="95"/>
      <c r="G57" s="86"/>
    </row>
  </sheetData>
  <mergeCells count="102">
    <mergeCell ref="A43:C43"/>
    <mergeCell ref="H43:I43"/>
    <mergeCell ref="A44:C44"/>
    <mergeCell ref="H44:I44"/>
    <mergeCell ref="A45:C45"/>
    <mergeCell ref="H45:I45"/>
    <mergeCell ref="A52:C52"/>
    <mergeCell ref="H52:I52"/>
    <mergeCell ref="A46:K46"/>
    <mergeCell ref="B47:C47"/>
    <mergeCell ref="H47:I47"/>
    <mergeCell ref="B48:C48"/>
    <mergeCell ref="H48:I48"/>
    <mergeCell ref="A49:A51"/>
    <mergeCell ref="B49:C51"/>
    <mergeCell ref="H49:I49"/>
    <mergeCell ref="H50:I50"/>
    <mergeCell ref="H51:I51"/>
    <mergeCell ref="A41:A42"/>
    <mergeCell ref="B41:C42"/>
    <mergeCell ref="D41:D42"/>
    <mergeCell ref="H41:I41"/>
    <mergeCell ref="H42:I42"/>
    <mergeCell ref="A39:A40"/>
    <mergeCell ref="B39:C40"/>
    <mergeCell ref="D39:D40"/>
    <mergeCell ref="H39:I39"/>
    <mergeCell ref="H40:I40"/>
    <mergeCell ref="A37:A38"/>
    <mergeCell ref="B37:C38"/>
    <mergeCell ref="D37:D38"/>
    <mergeCell ref="H37:I37"/>
    <mergeCell ref="H38:I38"/>
    <mergeCell ref="A35:A36"/>
    <mergeCell ref="B35:C36"/>
    <mergeCell ref="D35:D36"/>
    <mergeCell ref="H35:I35"/>
    <mergeCell ref="H36:I36"/>
    <mergeCell ref="A33:A34"/>
    <mergeCell ref="B33:C34"/>
    <mergeCell ref="D33:D34"/>
    <mergeCell ref="H33:I33"/>
    <mergeCell ref="H34:I34"/>
    <mergeCell ref="A31:A32"/>
    <mergeCell ref="B31:C32"/>
    <mergeCell ref="D31:D32"/>
    <mergeCell ref="H31:I31"/>
    <mergeCell ref="H32:I32"/>
    <mergeCell ref="A29:A30"/>
    <mergeCell ref="B29:C30"/>
    <mergeCell ref="D29:D30"/>
    <mergeCell ref="H29:I29"/>
    <mergeCell ref="H30:I30"/>
    <mergeCell ref="A23:A24"/>
    <mergeCell ref="B23:C24"/>
    <mergeCell ref="D23:D24"/>
    <mergeCell ref="H23:I23"/>
    <mergeCell ref="H24:I24"/>
    <mergeCell ref="A21:A22"/>
    <mergeCell ref="B21:C22"/>
    <mergeCell ref="D21:D22"/>
    <mergeCell ref="H21:I21"/>
    <mergeCell ref="H22:I22"/>
    <mergeCell ref="A19:A20"/>
    <mergeCell ref="B19:C20"/>
    <mergeCell ref="D19:D20"/>
    <mergeCell ref="H19:I19"/>
    <mergeCell ref="H20:I20"/>
    <mergeCell ref="H14:I14"/>
    <mergeCell ref="F13:L13"/>
    <mergeCell ref="B15:C15"/>
    <mergeCell ref="H15:I15"/>
    <mergeCell ref="A17:A18"/>
    <mergeCell ref="B17:C18"/>
    <mergeCell ref="D17:D18"/>
    <mergeCell ref="H17:I17"/>
    <mergeCell ref="H18:I18"/>
    <mergeCell ref="A16:L16"/>
    <mergeCell ref="H2:L2"/>
    <mergeCell ref="H1:L1"/>
    <mergeCell ref="H3:L3"/>
    <mergeCell ref="H4:L4"/>
    <mergeCell ref="H5:L5"/>
    <mergeCell ref="H7:L7"/>
    <mergeCell ref="H8:L8"/>
    <mergeCell ref="H9:L9"/>
    <mergeCell ref="A27:A28"/>
    <mergeCell ref="B27:C28"/>
    <mergeCell ref="D27:D28"/>
    <mergeCell ref="H27:I27"/>
    <mergeCell ref="H28:I28"/>
    <mergeCell ref="A25:A26"/>
    <mergeCell ref="B25:C26"/>
    <mergeCell ref="D25:D26"/>
    <mergeCell ref="H25:I25"/>
    <mergeCell ref="H26:I26"/>
    <mergeCell ref="A12:K12"/>
    <mergeCell ref="A11:K11"/>
    <mergeCell ref="A13:A14"/>
    <mergeCell ref="B13:C14"/>
    <mergeCell ref="D13:D14"/>
    <mergeCell ref="E13:E14"/>
  </mergeCells>
  <pageMargins left="0.70866141732283472" right="0.11811023622047245" top="0.15748031496062992" bottom="0.15748031496062992" header="0.11811023622047245" footer="0.11811023622047245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Лаврентьева Татьяна Вячеславовна</cp:lastModifiedBy>
  <cp:lastPrinted>2023-08-21T07:59:08Z</cp:lastPrinted>
  <dcterms:created xsi:type="dcterms:W3CDTF">2020-08-21T11:17:08Z</dcterms:created>
  <dcterms:modified xsi:type="dcterms:W3CDTF">2023-08-22T08:03:38Z</dcterms:modified>
</cp:coreProperties>
</file>