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0" windowHeight="13170" activeTab="1"/>
  </bookViews>
  <sheets>
    <sheet name="Приложение 1  " sheetId="4" r:id="rId1"/>
    <sheet name="Приложение 2" sheetId="1" r:id="rId2"/>
  </sheets>
  <definedNames>
    <definedName name="_xlnm._FilterDatabase" localSheetId="0" hidden="1">'Приложение 1  '!$A$10:$G$223</definedName>
    <definedName name="_xlnm._FilterDatabase" localSheetId="1" hidden="1">'Приложение 2'!$A$11:$F$124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4" i="4" l="1"/>
  <c r="G27" i="4"/>
  <c r="G19" i="4"/>
  <c r="G18" i="4"/>
  <c r="G172" i="4" l="1"/>
  <c r="E137" i="4"/>
  <c r="G157" i="4"/>
  <c r="G102" i="4" l="1"/>
  <c r="E101" i="4"/>
  <c r="E39" i="4" l="1"/>
  <c r="F114" i="1"/>
  <c r="D30" i="1"/>
  <c r="D31" i="1"/>
  <c r="F66" i="1"/>
  <c r="E43" i="4"/>
  <c r="F44" i="1" l="1"/>
  <c r="D13" i="1"/>
  <c r="G116" i="4"/>
  <c r="E164" i="4"/>
  <c r="G213" i="4" l="1"/>
  <c r="E217" i="4"/>
  <c r="D86" i="1" l="1"/>
  <c r="F87" i="1"/>
  <c r="D87" i="1" s="1"/>
  <c r="D85" i="1"/>
  <c r="E146" i="4"/>
  <c r="E147" i="4"/>
  <c r="G129" i="4" l="1"/>
  <c r="G131" i="4"/>
  <c r="E128" i="4"/>
  <c r="F22" i="1" l="1"/>
  <c r="F63" i="1" l="1"/>
  <c r="E170" i="4" l="1"/>
  <c r="E148" i="4"/>
  <c r="E142" i="4"/>
  <c r="E143" i="4"/>
  <c r="E144" i="4"/>
  <c r="E145" i="4"/>
  <c r="D43" i="1" l="1"/>
  <c r="D44" i="1"/>
  <c r="D105" i="1"/>
  <c r="G91" i="4"/>
  <c r="E54" i="4"/>
  <c r="G93" i="4"/>
  <c r="E93" i="4" s="1"/>
  <c r="G198" i="4"/>
  <c r="G210" i="4"/>
  <c r="E210" i="4" s="1"/>
  <c r="D12" i="1"/>
  <c r="D14" i="1"/>
  <c r="B15" i="1"/>
  <c r="D15" i="1"/>
  <c r="D16" i="1"/>
  <c r="D17" i="1"/>
  <c r="D18" i="1"/>
  <c r="D19" i="1"/>
  <c r="D20" i="1"/>
  <c r="D21" i="1"/>
  <c r="D22" i="1"/>
  <c r="D23" i="1"/>
  <c r="D24" i="1"/>
  <c r="B25" i="1"/>
  <c r="B16" i="1" s="1"/>
  <c r="D25" i="1"/>
  <c r="B26" i="1"/>
  <c r="D26" i="1"/>
  <c r="D27" i="1"/>
  <c r="D28" i="1"/>
  <c r="D29" i="1"/>
  <c r="D33" i="1"/>
  <c r="D34" i="1"/>
  <c r="D35" i="1"/>
  <c r="D36" i="1"/>
  <c r="B37" i="1"/>
  <c r="B32" i="1" s="1"/>
  <c r="D37" i="1"/>
  <c r="D38" i="1"/>
  <c r="D39" i="1"/>
  <c r="D40" i="1"/>
  <c r="D41" i="1"/>
  <c r="F42" i="1"/>
  <c r="D42" i="1" s="1"/>
  <c r="D45" i="1"/>
  <c r="D46" i="1"/>
  <c r="D47" i="1"/>
  <c r="D49" i="1"/>
  <c r="D50" i="1"/>
  <c r="B51" i="1"/>
  <c r="D51" i="1"/>
  <c r="B52" i="1"/>
  <c r="D52" i="1"/>
  <c r="D53" i="1"/>
  <c r="D54" i="1"/>
  <c r="D55" i="1"/>
  <c r="D56" i="1"/>
  <c r="D57" i="1"/>
  <c r="D58" i="1"/>
  <c r="D59" i="1"/>
  <c r="D60" i="1"/>
  <c r="D61" i="1"/>
  <c r="D62" i="1"/>
  <c r="B63" i="1"/>
  <c r="D63" i="1"/>
  <c r="D64" i="1"/>
  <c r="B65" i="1"/>
  <c r="D65" i="1"/>
  <c r="B66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B79" i="1"/>
  <c r="D79" i="1"/>
  <c r="D80" i="1"/>
  <c r="D81" i="1"/>
  <c r="F82" i="1"/>
  <c r="D82" i="1" s="1"/>
  <c r="D83" i="1"/>
  <c r="D84" i="1"/>
  <c r="B88" i="1"/>
  <c r="D88" i="1"/>
  <c r="D89" i="1"/>
  <c r="D90" i="1"/>
  <c r="D91" i="1"/>
  <c r="F92" i="1"/>
  <c r="D92" i="1" s="1"/>
  <c r="F93" i="1"/>
  <c r="D93" i="1" s="1"/>
  <c r="D94" i="1"/>
  <c r="D95" i="1"/>
  <c r="D96" i="1"/>
  <c r="D97" i="1"/>
  <c r="D98" i="1"/>
  <c r="D99" i="1"/>
  <c r="D100" i="1"/>
  <c r="D101" i="1"/>
  <c r="B102" i="1"/>
  <c r="D102" i="1"/>
  <c r="D103" i="1"/>
  <c r="B104" i="1"/>
  <c r="B109" i="1" s="1"/>
  <c r="B112" i="1" s="1"/>
  <c r="D104" i="1"/>
  <c r="D106" i="1"/>
  <c r="D107" i="1"/>
  <c r="D108" i="1"/>
  <c r="D109" i="1"/>
  <c r="D110" i="1"/>
  <c r="D111" i="1"/>
  <c r="D112" i="1"/>
  <c r="D113" i="1"/>
  <c r="D114" i="1"/>
  <c r="E55" i="4"/>
  <c r="E150" i="4"/>
  <c r="E151" i="4"/>
  <c r="E72" i="4"/>
  <c r="E22" i="4"/>
  <c r="E36" i="4"/>
  <c r="E80" i="4"/>
  <c r="E35" i="4"/>
  <c r="E195" i="4"/>
  <c r="B34" i="1" l="1"/>
  <c r="B33" i="1"/>
  <c r="E130" i="4"/>
  <c r="E133" i="4"/>
  <c r="E121" i="4"/>
  <c r="G25" i="4"/>
  <c r="G81" i="4" l="1"/>
  <c r="E81" i="4" s="1"/>
  <c r="E198" i="4"/>
  <c r="E26" i="4"/>
  <c r="E221" i="4"/>
  <c r="F220" i="4"/>
  <c r="E219" i="4"/>
  <c r="E218" i="4"/>
  <c r="E216" i="4"/>
  <c r="E215" i="4"/>
  <c r="E214" i="4"/>
  <c r="G220" i="4"/>
  <c r="E212" i="4"/>
  <c r="E211" i="4"/>
  <c r="F209" i="4"/>
  <c r="G208" i="4"/>
  <c r="E208" i="4" s="1"/>
  <c r="G207" i="4"/>
  <c r="E205" i="4"/>
  <c r="E203" i="4"/>
  <c r="E202" i="4"/>
  <c r="E201" i="4"/>
  <c r="E200" i="4"/>
  <c r="E199" i="4"/>
  <c r="F198" i="4"/>
  <c r="F197" i="4"/>
  <c r="E196" i="4"/>
  <c r="E194" i="4"/>
  <c r="E193" i="4"/>
  <c r="G192" i="4"/>
  <c r="E192" i="4" s="1"/>
  <c r="E191" i="4"/>
  <c r="E190" i="4"/>
  <c r="C190" i="4"/>
  <c r="E189" i="4"/>
  <c r="E188" i="4"/>
  <c r="C188" i="4"/>
  <c r="C216" i="4" s="1"/>
  <c r="E187" i="4"/>
  <c r="E186" i="4"/>
  <c r="E185" i="4"/>
  <c r="E184" i="4"/>
  <c r="E183" i="4"/>
  <c r="E182" i="4"/>
  <c r="E172" i="4"/>
  <c r="G171" i="4"/>
  <c r="E171" i="4" s="1"/>
  <c r="G169" i="4"/>
  <c r="E169" i="4" s="1"/>
  <c r="G168" i="4"/>
  <c r="E168" i="4" s="1"/>
  <c r="C168" i="4"/>
  <c r="E167" i="4"/>
  <c r="C167" i="4"/>
  <c r="C182" i="4" s="1"/>
  <c r="G166" i="4"/>
  <c r="E166" i="4" s="1"/>
  <c r="E165" i="4"/>
  <c r="E163" i="4"/>
  <c r="E162" i="4"/>
  <c r="E161" i="4"/>
  <c r="E160" i="4"/>
  <c r="E159" i="4"/>
  <c r="G158" i="4"/>
  <c r="E157" i="4"/>
  <c r="E156" i="4"/>
  <c r="E155" i="4"/>
  <c r="E154" i="4"/>
  <c r="E153" i="4"/>
  <c r="E152" i="4"/>
  <c r="G149" i="4"/>
  <c r="E149" i="4" s="1"/>
  <c r="E141" i="4"/>
  <c r="E140" i="4"/>
  <c r="E139" i="4"/>
  <c r="G138" i="4"/>
  <c r="E138" i="4" s="1"/>
  <c r="E136" i="4"/>
  <c r="E135" i="4"/>
  <c r="E134" i="4"/>
  <c r="E132" i="4"/>
  <c r="E131" i="4"/>
  <c r="E129" i="4"/>
  <c r="E127" i="4"/>
  <c r="E126" i="4"/>
  <c r="G125" i="4"/>
  <c r="E125" i="4" s="1"/>
  <c r="E124" i="4"/>
  <c r="E123" i="4"/>
  <c r="E122" i="4"/>
  <c r="E120" i="4"/>
  <c r="E119" i="4"/>
  <c r="E118" i="4"/>
  <c r="E117" i="4"/>
  <c r="E116" i="4"/>
  <c r="E115" i="4"/>
  <c r="E114" i="4"/>
  <c r="E113" i="4"/>
  <c r="E112" i="4"/>
  <c r="G111" i="4"/>
  <c r="E111" i="4" s="1"/>
  <c r="E110" i="4"/>
  <c r="C110" i="4"/>
  <c r="C155" i="4" s="1"/>
  <c r="E109" i="4"/>
  <c r="E108" i="4"/>
  <c r="G107" i="4"/>
  <c r="E107" i="4" s="1"/>
  <c r="E106" i="4"/>
  <c r="E105" i="4"/>
  <c r="E104" i="4"/>
  <c r="C104" i="4"/>
  <c r="C120" i="4" s="1"/>
  <c r="C125" i="4" s="1"/>
  <c r="C149" i="4" s="1"/>
  <c r="C171" i="4" s="1"/>
  <c r="E103" i="4"/>
  <c r="E102" i="4"/>
  <c r="E100" i="4"/>
  <c r="E99" i="4"/>
  <c r="G98" i="4"/>
  <c r="E98" i="4" s="1"/>
  <c r="E97" i="4"/>
  <c r="E96" i="4"/>
  <c r="C96" i="4"/>
  <c r="C118" i="4" s="1"/>
  <c r="C131" i="4" s="1"/>
  <c r="E95" i="4"/>
  <c r="E94" i="4"/>
  <c r="F93" i="4"/>
  <c r="F92" i="4"/>
  <c r="E91" i="4"/>
  <c r="E90" i="4"/>
  <c r="C90" i="4"/>
  <c r="E89" i="4"/>
  <c r="E88" i="4"/>
  <c r="E87" i="4"/>
  <c r="E86" i="4"/>
  <c r="E85" i="4"/>
  <c r="E84" i="4"/>
  <c r="E83" i="4"/>
  <c r="E82" i="4"/>
  <c r="E79" i="4"/>
  <c r="E78" i="4"/>
  <c r="E77" i="4"/>
  <c r="E76" i="4"/>
  <c r="E75" i="4"/>
  <c r="E74" i="4"/>
  <c r="E73" i="4"/>
  <c r="E71" i="4"/>
  <c r="E70" i="4"/>
  <c r="E69" i="4"/>
  <c r="E68" i="4"/>
  <c r="E67" i="4"/>
  <c r="E66" i="4"/>
  <c r="C66" i="4"/>
  <c r="E65" i="4"/>
  <c r="E64" i="4"/>
  <c r="E62" i="4"/>
  <c r="C61" i="4"/>
  <c r="E60" i="4"/>
  <c r="E59" i="4"/>
  <c r="G58" i="4"/>
  <c r="E58" i="4" s="1"/>
  <c r="E57" i="4"/>
  <c r="E56" i="4"/>
  <c r="E53" i="4"/>
  <c r="E52" i="4"/>
  <c r="E51" i="4"/>
  <c r="E50" i="4"/>
  <c r="G49" i="4"/>
  <c r="G48" i="4"/>
  <c r="E48" i="4" s="1"/>
  <c r="E47" i="4"/>
  <c r="E46" i="4"/>
  <c r="E45" i="4"/>
  <c r="E44" i="4"/>
  <c r="E42" i="4"/>
  <c r="G41" i="4"/>
  <c r="E41" i="4" s="1"/>
  <c r="E40" i="4"/>
  <c r="G38" i="4"/>
  <c r="E38" i="4" s="1"/>
  <c r="G37" i="4"/>
  <c r="E37" i="4" s="1"/>
  <c r="E34" i="4"/>
  <c r="E33" i="4"/>
  <c r="E32" i="4"/>
  <c r="G31" i="4"/>
  <c r="E31" i="4" s="1"/>
  <c r="E30" i="4"/>
  <c r="G29" i="4"/>
  <c r="G28" i="4"/>
  <c r="E28" i="4" s="1"/>
  <c r="E27" i="4"/>
  <c r="E25" i="4"/>
  <c r="E24" i="4"/>
  <c r="E23" i="4"/>
  <c r="E21" i="4"/>
  <c r="E20" i="4"/>
  <c r="E19" i="4"/>
  <c r="E18" i="4"/>
  <c r="G17" i="4"/>
  <c r="E17" i="4" s="1"/>
  <c r="E16" i="4"/>
  <c r="E15" i="4"/>
  <c r="E14" i="4"/>
  <c r="E13" i="4"/>
  <c r="E12" i="4"/>
  <c r="E11" i="4"/>
  <c r="E158" i="4" l="1"/>
  <c r="E197" i="4" s="1"/>
  <c r="E207" i="4"/>
  <c r="G206" i="4"/>
  <c r="F222" i="4"/>
  <c r="E213" i="4"/>
  <c r="E220" i="4" s="1"/>
  <c r="C108" i="4"/>
  <c r="G223" i="4"/>
  <c r="E223" i="4" s="1"/>
  <c r="C185" i="4"/>
  <c r="C196" i="4" s="1"/>
  <c r="C178" i="4"/>
  <c r="C117" i="4"/>
  <c r="C160" i="4"/>
  <c r="G197" i="4"/>
  <c r="C139" i="4"/>
  <c r="C162" i="4"/>
  <c r="G92" i="4"/>
  <c r="E29" i="4"/>
  <c r="E49" i="4"/>
  <c r="E92" i="4" l="1"/>
  <c r="G209" i="4"/>
  <c r="E206" i="4"/>
  <c r="E209" i="4" s="1"/>
  <c r="G222" i="4" l="1"/>
  <c r="E222" i="4"/>
  <c r="E115" i="1" l="1"/>
  <c r="F123" i="1" l="1"/>
  <c r="E123" i="1"/>
  <c r="D122" i="1"/>
  <c r="D121" i="1"/>
  <c r="D120" i="1"/>
  <c r="D119" i="1"/>
  <c r="D118" i="1"/>
  <c r="D117" i="1"/>
  <c r="D116" i="1"/>
  <c r="F115" i="1" l="1"/>
  <c r="E124" i="1"/>
  <c r="D123" i="1"/>
  <c r="D115" i="1" l="1"/>
  <c r="D124" i="1" s="1"/>
  <c r="F124" i="1"/>
</calcChain>
</file>

<file path=xl/sharedStrings.xml><?xml version="1.0" encoding="utf-8"?>
<sst xmlns="http://schemas.openxmlformats.org/spreadsheetml/2006/main" count="441" uniqueCount="297">
  <si>
    <t>Наименование учреждения</t>
  </si>
  <si>
    <t>Наименование работ</t>
  </si>
  <si>
    <t>Наименование субсидии</t>
  </si>
  <si>
    <t>Стоимость работ, всего</t>
  </si>
  <si>
    <t>в том числе по источникам финансирования</t>
  </si>
  <si>
    <t>средства областного бюджета</t>
  </si>
  <si>
    <t>средства бюджета Златоустовского городского округа</t>
  </si>
  <si>
    <t>МАДОУ "Детский сад комбинированного вида № 2"</t>
  </si>
  <si>
    <t>Установка стационарной тревожной кнопки</t>
  </si>
  <si>
    <t>Субсидия на проведение мероприятий по профилактике терроризма и экстремизма, а также минимизации и (или) ликвидации последствий проявлений терроризма и экстремизма</t>
  </si>
  <si>
    <t>МАДОУ "Детский сад комбинированного вида № 7"</t>
  </si>
  <si>
    <t>ремонт системы видеонаблюдения</t>
  </si>
  <si>
    <t>МАДОУ "Детский сад комбинированного вида № 15"</t>
  </si>
  <si>
    <t>МАДОУ "Детский сад комбинированного вида № 17"</t>
  </si>
  <si>
    <t>МАДОУ "Детский сад комбинированного вида № 24"</t>
  </si>
  <si>
    <t>Монтаж системы контроля доступа</t>
  </si>
  <si>
    <t>Монтаж системы экстренного оповещения</t>
  </si>
  <si>
    <t>МАДОУ "Детский сад комбинированного вида № 29"</t>
  </si>
  <si>
    <t>МАДОУ "Детский сад комбинированного вида № 36"</t>
  </si>
  <si>
    <t>МАДОУ "Детский сад № 38"</t>
  </si>
  <si>
    <t>МАДОУ "Детский сад № 39"</t>
  </si>
  <si>
    <t>МАДОУ "Детский сад № 43"</t>
  </si>
  <si>
    <t>МАДОУ "Детский сад № 44"</t>
  </si>
  <si>
    <t>Монтаж системы оповещения</t>
  </si>
  <si>
    <t>МАДОУ "Детский сад № 52"</t>
  </si>
  <si>
    <t>Ремонт охранной сигнализации</t>
  </si>
  <si>
    <t>МАДОУ "Детский сад комбинированного вида № 50"</t>
  </si>
  <si>
    <t>МАДОУ "Детский сад комбинированного вида № 58"</t>
  </si>
  <si>
    <t>МАДОУ "Детский сад комбинированного вида № 62"</t>
  </si>
  <si>
    <t>Замена входных дверей</t>
  </si>
  <si>
    <t>МАДОУ "Детский сад комбинированного вида № 63"</t>
  </si>
  <si>
    <t>МАДОУ "Детский сад комбинированного вида № 65"</t>
  </si>
  <si>
    <t>МАДОУ "Детский сад №71"</t>
  </si>
  <si>
    <t>МАДОУ "Детский сад №72"</t>
  </si>
  <si>
    <t>МАДОУ "Детский сад №73"</t>
  </si>
  <si>
    <t>МАДОУ "Детский сад №77"</t>
  </si>
  <si>
    <t>МАДОУ "Детский сад №81"</t>
  </si>
  <si>
    <t>МАДОУ "Детский сад комбинированного вида № 82"</t>
  </si>
  <si>
    <t>МАДОУ "Детский сад комбинированного вида № 84"</t>
  </si>
  <si>
    <t>Обеспечение физической квалифицированной охраной</t>
  </si>
  <si>
    <t>МАДОУ "Детский сад № 87"</t>
  </si>
  <si>
    <t>Установка ограждения</t>
  </si>
  <si>
    <t>МАДОУ "Детский сад комбинированного вида № 90"</t>
  </si>
  <si>
    <t>МАДОУ "Детский сад №92"</t>
  </si>
  <si>
    <t>Монтаж дверей, электрозамков, калиток, в том числе приобретение материалов</t>
  </si>
  <si>
    <t>МАДОУ "Детский сад комбинированного вида № 95"</t>
  </si>
  <si>
    <t>МАДОУ "Детский сад комбинированного вида № 96"</t>
  </si>
  <si>
    <t>МАДОУ "Детский сад комбинированного вида № 98"</t>
  </si>
  <si>
    <t>МАДОУ "Детский сад комбинированного вида № 143"</t>
  </si>
  <si>
    <t>МАОУ СОШ №1</t>
  </si>
  <si>
    <t>МАОУ СОШ №2</t>
  </si>
  <si>
    <t>Монтаж дополнительных камер, системы охранного телевидения на въездные ворота</t>
  </si>
  <si>
    <t>МАОУ СОШ №3</t>
  </si>
  <si>
    <t>Ремонт ограждения территории</t>
  </si>
  <si>
    <t>Замена наружных видеокамер</t>
  </si>
  <si>
    <t>Монтаж системы контроля управления доступом</t>
  </si>
  <si>
    <t>МАОУ СОШ №4</t>
  </si>
  <si>
    <t>МАОУ СОШ №8</t>
  </si>
  <si>
    <t>приобретение видеорегистратора</t>
  </si>
  <si>
    <t>МАОУ СОШ №9</t>
  </si>
  <si>
    <t>МАОУ СОШ №10</t>
  </si>
  <si>
    <t>Монтаж охранной сигнализации</t>
  </si>
  <si>
    <t>МАОУ СОШ №13</t>
  </si>
  <si>
    <t>МАОУ СОШ №15</t>
  </si>
  <si>
    <t>МАОУ СОШ № 18</t>
  </si>
  <si>
    <t xml:space="preserve">Монтаж системы экстренного оповещения МАОУ СОШ № 18, СП ООШ 12, СП ООШ 19 </t>
  </si>
  <si>
    <t>МАОУ СОШ №21</t>
  </si>
  <si>
    <t>МАОУ СОШ №25</t>
  </si>
  <si>
    <t>МАОУ СОШ №34</t>
  </si>
  <si>
    <t>МАОУ СОШ № 35</t>
  </si>
  <si>
    <t>Установка системы видеонаблюдения</t>
  </si>
  <si>
    <t>Монтаж тревожной кнопки и электрозамков</t>
  </si>
  <si>
    <t>МАОУ СОШ № 36</t>
  </si>
  <si>
    <t>МАОУ СОШ № 37</t>
  </si>
  <si>
    <t>Монтаж охранной сигнализации, дооборудование системы видеонаблюдения, в том числе строительный контроль</t>
  </si>
  <si>
    <t>МАОУ СОШ № 38</t>
  </si>
  <si>
    <t>МАОУ СОШ № 45</t>
  </si>
  <si>
    <t xml:space="preserve">МАОУ СОШ № 90 </t>
  </si>
  <si>
    <t>Ремонт ограждения МАОУ СОШ № 90 СП О-ООШ № 77</t>
  </si>
  <si>
    <t>Установка тревожной сигнализации</t>
  </si>
  <si>
    <t>Установка системы видеонаблюдения МАОУ СОШ №90 СП ООШ №41</t>
  </si>
  <si>
    <t>Установка ограждения МАОУ СОШ №90</t>
  </si>
  <si>
    <t>МАУ ШИ №31</t>
  </si>
  <si>
    <t>Монтаж СКУД на ворота</t>
  </si>
  <si>
    <t>Установка арочного металлодетектора</t>
  </si>
  <si>
    <t>МАУ Начальная школа №25</t>
  </si>
  <si>
    <t>МАУ ЦООД Горный</t>
  </si>
  <si>
    <t>Монтаж уличного речевого оповещения</t>
  </si>
  <si>
    <t>ИТОГО по направлению</t>
  </si>
  <si>
    <t>Субсидия на обеспечение образовательных организаций 1,2 категории квалифицированной охраной</t>
  </si>
  <si>
    <t>МАОУ СОШ №35</t>
  </si>
  <si>
    <t>МАОУ СОШ №36</t>
  </si>
  <si>
    <t>МАОУ СОШ №37</t>
  </si>
  <si>
    <t>МАОУ СОШ №38</t>
  </si>
  <si>
    <t>МАОУ СОШ №90</t>
  </si>
  <si>
    <t>ИТОГО:</t>
  </si>
  <si>
    <t>Тип учреждения</t>
  </si>
  <si>
    <t>средства областного и федерального бюджетов</t>
  </si>
  <si>
    <t>Дошкольные учреждения</t>
  </si>
  <si>
    <t>МАДОУ "Детский сад №2"</t>
  </si>
  <si>
    <t>Монтаж системы пожарной сигнализации</t>
  </si>
  <si>
    <t>Ремонт и противопожарные мероприятия</t>
  </si>
  <si>
    <t>Установка расходомера на обратном трубопроводе</t>
  </si>
  <si>
    <t>Установка межкомнатных дверей</t>
  </si>
  <si>
    <t>МАДОУ "Детский сад №4"</t>
  </si>
  <si>
    <t>Аварийный ремонт электрики</t>
  </si>
  <si>
    <t>Замена окон</t>
  </si>
  <si>
    <t>МАДОУ "Детский сад №5"</t>
  </si>
  <si>
    <t>Ремонт потолка</t>
  </si>
  <si>
    <t>Замена дверей, окон</t>
  </si>
  <si>
    <t>МАДОУ "Детский сад №7"</t>
  </si>
  <si>
    <t>Прокладка трубопровода</t>
  </si>
  <si>
    <t>МАДОУ "Детский сад №15"</t>
  </si>
  <si>
    <t>Аварийный ремонт канализации</t>
  </si>
  <si>
    <t>Ремонт входной группы</t>
  </si>
  <si>
    <t>Ремонт кровли частичный</t>
  </si>
  <si>
    <t>МАДОУ "Детский сад № 29"</t>
  </si>
  <si>
    <t>Ремонт  кровли, в том числе разработка проектной и проектно-сметной документации и услуги по техническому надзору (строительному контролю)</t>
  </si>
  <si>
    <t>Замена оконных блоков</t>
  </si>
  <si>
    <t>Ремонт системы электроснабжения, в том числе разработка проекта и проектно-сметной документации</t>
  </si>
  <si>
    <t>МАДОУ "Детский сад № 24"</t>
  </si>
  <si>
    <t>МАДОУ "Детский сад № 33"</t>
  </si>
  <si>
    <t>Ремонтные работы на лестничном пролете 1 и 2 этажом</t>
  </si>
  <si>
    <t>МАДОУ "Детский сад № 34"</t>
  </si>
  <si>
    <t>Монтаж узла учета тепловой энергии</t>
  </si>
  <si>
    <t>МАДОУ "Детский сад № 36"</t>
  </si>
  <si>
    <t>Аварийный ремонт теплотрассы</t>
  </si>
  <si>
    <t>Ремонт крылец</t>
  </si>
  <si>
    <t>Ремонт лестниц</t>
  </si>
  <si>
    <t>МАДОУ "Детский сад № 47"</t>
  </si>
  <si>
    <t>Ремонт санитарного узла и замена оконных блоков</t>
  </si>
  <si>
    <t>МАДОУ "Детский сад № 50"</t>
  </si>
  <si>
    <t>Техническое обслуживание системы АПС</t>
  </si>
  <si>
    <t>МАДОУ "Детский сад № 58"</t>
  </si>
  <si>
    <t>Ремонт спортивной площадки</t>
  </si>
  <si>
    <t>Облицовка фасада</t>
  </si>
  <si>
    <t>Замена оконных блоков и дверей</t>
  </si>
  <si>
    <t>МАДОУ "Детский сад № 59"</t>
  </si>
  <si>
    <t>Замена 2-х металлических дверей эвакуационного выхода</t>
  </si>
  <si>
    <t>Замена групповых светильников, замена входных дверей, замена межкомнатных дверей</t>
  </si>
  <si>
    <t>Ремонт туалетных комнат в ясельной группе</t>
  </si>
  <si>
    <t>МАДОУ "Детский сад № 62"</t>
  </si>
  <si>
    <t>Замена окон и дверей</t>
  </si>
  <si>
    <t>МАДОУ "Детский сад № 65"</t>
  </si>
  <si>
    <t>Демонтаж опор освещения</t>
  </si>
  <si>
    <t>МАДОУ "Детский сад № 71"</t>
  </si>
  <si>
    <t>МАДОУ "Детский сад № 73"</t>
  </si>
  <si>
    <t>Ремонт кровли</t>
  </si>
  <si>
    <t>Ремонт кровли СП ДС 69</t>
  </si>
  <si>
    <t>Аварийный ремонт ввода ХВС</t>
  </si>
  <si>
    <t>Ремонт внутренней системы отопления</t>
  </si>
  <si>
    <t>МАДОУ "Детский сад № 75"</t>
  </si>
  <si>
    <t>Установка циркуляционного насоса</t>
  </si>
  <si>
    <t>Разработка проекта на демонтаж здания</t>
  </si>
  <si>
    <t>Ремонт лестниц входной группы</t>
  </si>
  <si>
    <t>Ремонт цоколя и козырьков</t>
  </si>
  <si>
    <t>МАДОУ Детский сад №77</t>
  </si>
  <si>
    <t>Ремонт напольного покрытия</t>
  </si>
  <si>
    <t>МАДОУ Детский сад №80</t>
  </si>
  <si>
    <t>МАДОУ Детский сад №82</t>
  </si>
  <si>
    <t>Ремонт системы отопления</t>
  </si>
  <si>
    <t>МАДОУ Детский сад №84</t>
  </si>
  <si>
    <t>МАДОУ Детский сад №87</t>
  </si>
  <si>
    <t>Устройство входной группы</t>
  </si>
  <si>
    <t>Замена системы холодного водоснабжения (аварийные работы)</t>
  </si>
  <si>
    <t>Устройство отмостки вокруг здания</t>
  </si>
  <si>
    <t>МАДОУ "Детский сад №90"</t>
  </si>
  <si>
    <t>МАДОУ "Детский сад №91"</t>
  </si>
  <si>
    <t>МАДОУ Детский сад №92</t>
  </si>
  <si>
    <t>МАДОУ Детский сад №95</t>
  </si>
  <si>
    <t>МАДОУ "Детский сад № 98"</t>
  </si>
  <si>
    <t>Ремонт лестничных маршей</t>
  </si>
  <si>
    <t>ремонт ступеней эвакуационного выхода</t>
  </si>
  <si>
    <t>МАДОУ "Детский сад № 209"</t>
  </si>
  <si>
    <t>из них на проведение противопожарных мероприятий</t>
  </si>
  <si>
    <t>Замена дверей, установка сантехнических перегородок</t>
  </si>
  <si>
    <t>Ремонт комнаты детских инициатив, в том числе приобретение строительных материалов</t>
  </si>
  <si>
    <t>Ремонт помещений</t>
  </si>
  <si>
    <t>Монтаж узла учета тепловой энергии, в том числе установка расходомера</t>
  </si>
  <si>
    <t>Ремонт кабинетов ОГЭ и комнаты детских инициатив, в том числе приобретение строительных материалов</t>
  </si>
  <si>
    <t>Проведение технического обследования здания</t>
  </si>
  <si>
    <t>Приобретение строительных материалов</t>
  </si>
  <si>
    <t>МАОУ СОШ № 4</t>
  </si>
  <si>
    <t>Замена кровли над спортивным залом</t>
  </si>
  <si>
    <t>Установка узла учета тепловой энергии</t>
  </si>
  <si>
    <t>Ремонт туалетов</t>
  </si>
  <si>
    <t>Установка ПАК "Стрелец-Мониторинг"</t>
  </si>
  <si>
    <t>Ремонт кабинетов</t>
  </si>
  <si>
    <t>МАОУ СОШ № 8</t>
  </si>
  <si>
    <t>Ремонт помещений (дополнительные отделочные работы)</t>
  </si>
  <si>
    <t>Ремонт коридоров 1 этажа</t>
  </si>
  <si>
    <t>МАОУ СОШ № 9</t>
  </si>
  <si>
    <t>Ремонт кабинетов ЕГЭ, в том числе приобретение строительных материалов</t>
  </si>
  <si>
    <t>Монтаж металлической двери, доводчиков, стенда пожарной безопасности</t>
  </si>
  <si>
    <t>МАОУ СОШ № 10</t>
  </si>
  <si>
    <t>Аварийный ремонт отопления</t>
  </si>
  <si>
    <t>МАОУ СОШ № 13</t>
  </si>
  <si>
    <t xml:space="preserve">Замена оконных блоков </t>
  </si>
  <si>
    <t>Субсидия на замену окон в общеобразовательных организациях</t>
  </si>
  <si>
    <t>МАОУ СОШ № 15</t>
  </si>
  <si>
    <t>Разработка проектной документации, сметной документации, услуги технического надзора, разработка сметной документации</t>
  </si>
  <si>
    <t>Ремонт узла учета тепловой энергии</t>
  </si>
  <si>
    <t>проектная документация на ремонт подпорной стены</t>
  </si>
  <si>
    <t>замена козырька над входной группой</t>
  </si>
  <si>
    <t>МАОУ СОШ № 21</t>
  </si>
  <si>
    <t>Ремонт помещений МАОУ СОШ №21 СП ООШ №5 (Чкалова, 30)</t>
  </si>
  <si>
    <t>Монтаж узла учета СП ООШ №5</t>
  </si>
  <si>
    <t>МАОУ СОШ № 25</t>
  </si>
  <si>
    <t>Ремонт актового зала</t>
  </si>
  <si>
    <t>МАОУ СОШ № 34</t>
  </si>
  <si>
    <t>Замена дверей и перегородок</t>
  </si>
  <si>
    <t>Капитальный ремонт подпорной стены МАОУ СОШ № 38</t>
  </si>
  <si>
    <t>Замена оконных блоков в МАОУ СОШ № 38 СП-О ООШ № 23</t>
  </si>
  <si>
    <t>Аварийно-восстановительные работы системы канализации</t>
  </si>
  <si>
    <t>Ремонт системы канализации</t>
  </si>
  <si>
    <t>Замена сантехнического оборудования МАОУ СОШ №38 СП-О ООШ №23</t>
  </si>
  <si>
    <t>Ремонт фасада МАОУ СОШ № 38 СП-О ООШ № 23</t>
  </si>
  <si>
    <t>МАОУ СОШ №45</t>
  </si>
  <si>
    <t>МАОУ СОШ № 90</t>
  </si>
  <si>
    <t>Восстановление сети ливневой канализации</t>
  </si>
  <si>
    <t>Замена двери медкабинета</t>
  </si>
  <si>
    <t>Замена оконных блоков МАОУ СОШ №90 СП ООШ №77</t>
  </si>
  <si>
    <t>Обсепечение горячего водоснабжения умывальников</t>
  </si>
  <si>
    <t>МАОУ Начальная школа №25</t>
  </si>
  <si>
    <t>МАУ ДО ДДТ</t>
  </si>
  <si>
    <t>МАУ ДО ДДиЮ</t>
  </si>
  <si>
    <t>МАУ ДО ЦЭВД</t>
  </si>
  <si>
    <t>МАУ ДО ЦЮТ</t>
  </si>
  <si>
    <t>Гидроизоляция балконных плит</t>
  </si>
  <si>
    <t>Замена верхней разводки ГВС</t>
  </si>
  <si>
    <t>МАУ ДО ДвДТ</t>
  </si>
  <si>
    <t>разработка проектной, проектно-сметной документации, научной документации, вкючая услуги по проведению государственой экспертизы докуметов по ремонту объекта культурного наследия</t>
  </si>
  <si>
    <t>Прочие учреждения</t>
  </si>
  <si>
    <t>МАУ ЦООД Лесная сказка</t>
  </si>
  <si>
    <t>Приобретение строительных материалов и ремонт системы отопления</t>
  </si>
  <si>
    <t>ремонт футбольного малого поля</t>
  </si>
  <si>
    <t>Разработка теплотехнического расчета</t>
  </si>
  <si>
    <t>МАУ ЦМИХО</t>
  </si>
  <si>
    <t>Разработка проекта на электричество</t>
  </si>
  <si>
    <t xml:space="preserve">замена вентилей системы отопления </t>
  </si>
  <si>
    <t>Замена счетчика ТЭКОН</t>
  </si>
  <si>
    <t>Общий итог:</t>
  </si>
  <si>
    <t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t>
  </si>
  <si>
    <t>установка бойлера и ремонт системы отопления</t>
  </si>
  <si>
    <t>ремонт печи (котла)</t>
  </si>
  <si>
    <t>Ремонт системы отопления (спортивного зала, столовой, цеха столовой, коридор)</t>
  </si>
  <si>
    <t>Ремонт стен спортивного зала</t>
  </si>
  <si>
    <t>Ремонт фасада, в том числе приобртеение строительных материалов,  электромонтажные работы, ремонт водосточной системы, разработка и проверка сметной документации, а также осущеситвление технического надзора и контроля</t>
  </si>
  <si>
    <t xml:space="preserve">Сумма, рублей
</t>
  </si>
  <si>
    <t>Аварийный ремонт</t>
  </si>
  <si>
    <t>Ремонт системы видеонаблюдения</t>
  </si>
  <si>
    <t>Ремонт наружной электропроводки</t>
  </si>
  <si>
    <t>Демонтаж аварийного участка стены и установка временных опор</t>
  </si>
  <si>
    <t>Учреждения дополнительного образования детей</t>
  </si>
  <si>
    <t>Общеобразовательные учреждения</t>
  </si>
  <si>
    <t>Перечень объектов и работ по ремонтам и противопожарным мероприятиям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</si>
  <si>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Перечень объектов и видов мероприятий антитеррористической направленности в учреждениях, подведомственных Муниципальному казенному учреждению Управление образования и молодежной политики Златоустовского городского округа на 2023 год</t>
  </si>
  <si>
    <t>Изготовление и монтаж ограждения</t>
  </si>
  <si>
    <t>Замена оконных блоков СП ООШ №29</t>
  </si>
  <si>
    <t>Замена оконных блоков СП ООШ №5</t>
  </si>
  <si>
    <t>Монтаж противопожарной двери, приобретение ГКЛ</t>
  </si>
  <si>
    <t>Ремонт ограждения</t>
  </si>
  <si>
    <t>МАДОУ Детский сад №76</t>
  </si>
  <si>
    <t>Замена трубопровода ХВС, ГВС</t>
  </si>
  <si>
    <t>МАДОУ "Детский сад № 63"</t>
  </si>
  <si>
    <t>Монтаж охранной сигнализации, дооборудование системы видеонаблюдения, в том числе строительный контроль и разработка ПСД</t>
  </si>
  <si>
    <t>Дооборудование системы видеонаблюдения, в том числе приобретение комплектующих</t>
  </si>
  <si>
    <t>Монтаж уличного освещения</t>
  </si>
  <si>
    <t>МАДОУ "Детский сад №75"</t>
  </si>
  <si>
    <t>Ремонт кабинета медицинского</t>
  </si>
  <si>
    <t>Ремонт кровли и замена оконных блоков</t>
  </si>
  <si>
    <t>Аварийный ремонт наружной канализации</t>
  </si>
  <si>
    <t>Аварийные сантехнические работы по адресу г. Златоуст ул. 30-летия ВЛКСМ дом 8, ул. Чкалова дом 30</t>
  </si>
  <si>
    <t>Отогрев системы теплоснабжения на вводе МАОУ СОШ № 21 л. Просвещения, дом 6</t>
  </si>
  <si>
    <t>Аварийный ремонт тепловой сети МАОУ СОШ № 21 СП ООШ 5 по адресу г. Златоуст, ул. 30 лет ВЛКСМ, дом 8</t>
  </si>
  <si>
    <t xml:space="preserve">Ремонт туалетных комнат  </t>
  </si>
  <si>
    <t>Установка ограждения, в том числе осуществление технического надзора и разработка/проверка сметной документации</t>
  </si>
  <si>
    <t>Огнезащитная обработка чердачных покрытий</t>
  </si>
  <si>
    <t>Перенос объектовой станции ПАК Стрелец-мониторинг</t>
  </si>
  <si>
    <t>Монтаж аварийного освещения</t>
  </si>
  <si>
    <t>Замена стеклопакетов</t>
  </si>
  <si>
    <t>Услуги по осуществлению технического надзора по ремонту кровли в ПВХ мембраны по адресу ул. Чкалова до 30</t>
  </si>
  <si>
    <t>Замена труб канализации</t>
  </si>
  <si>
    <t>Замена наружного освещения</t>
  </si>
  <si>
    <t>Монтаж ограждения, дооборудование симтемы видеонаблюдения, услуги технического надзора</t>
  </si>
  <si>
    <t>Замена напольного покрытия</t>
  </si>
  <si>
    <t>ремонт пожарной сигнализации</t>
  </si>
  <si>
    <t>ремонт канализационной системы</t>
  </si>
  <si>
    <t>Ремонт подпорной стены</t>
  </si>
  <si>
    <t>Утверждено</t>
  </si>
  <si>
    <t>распоряжением Администрации</t>
  </si>
  <si>
    <t>Златоустовского городского округа</t>
  </si>
  <si>
    <t>ПРИЛОЖЕНИЕ 1</t>
  </si>
  <si>
    <t>(рублей)</t>
  </si>
  <si>
    <t>МАДОУ Детский сад № 137</t>
  </si>
  <si>
    <t>ПРИЛОЖЕНИЕ 2</t>
  </si>
  <si>
    <t>от 08.12.2023 г.  № 3931-р/АДМ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</si>
</sst>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;\(#,##0.00\)"/>
  </numFmts>
  <fonts count="11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4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wrapText="1" shrinkToFit="1"/>
    </xf>
    <xf numFmtId="164" fontId="2" fillId="2" borderId="0" xfId="1" applyFont="1" applyFill="1" applyAlignment="1">
      <alignment wrapText="1" shrinkToFit="1"/>
    </xf>
    <xf numFmtId="164" fontId="2" fillId="2" borderId="0" xfId="1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0" fontId="4" fillId="2" borderId="5" xfId="0" applyFont="1" applyFill="1" applyBorder="1" applyAlignment="1">
      <alignment horizontal="left" vertical="center" wrapText="1"/>
    </xf>
    <xf numFmtId="164" fontId="2" fillId="2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right" vertical="center" wrapText="1" shrinkToFi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5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/>
    </xf>
    <xf numFmtId="164" fontId="2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wrapText="1" shrinkToFit="1"/>
    </xf>
    <xf numFmtId="0" fontId="2" fillId="2" borderId="0" xfId="0" applyFont="1" applyFill="1" applyAlignment="1">
      <alignment horizontal="center" vertical="center"/>
    </xf>
    <xf numFmtId="164" fontId="2" fillId="2" borderId="0" xfId="1" applyFont="1" applyFill="1" applyAlignment="1">
      <alignment horizontal="right"/>
    </xf>
    <xf numFmtId="165" fontId="6" fillId="2" borderId="5" xfId="0" applyNumberFormat="1" applyFont="1" applyFill="1" applyBorder="1" applyAlignment="1">
      <alignment horizontal="right" vertical="center" wrapText="1"/>
    </xf>
    <xf numFmtId="4" fontId="5" fillId="2" borderId="5" xfId="0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left" vertical="center" wrapText="1" shrinkToFit="1"/>
    </xf>
    <xf numFmtId="164" fontId="2" fillId="2" borderId="5" xfId="1" applyFont="1" applyFill="1" applyBorder="1" applyAlignment="1">
      <alignment horizontal="right" vertical="center"/>
    </xf>
    <xf numFmtId="164" fontId="7" fillId="2" borderId="5" xfId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vertical="center" wrapText="1" shrinkToFit="1"/>
    </xf>
    <xf numFmtId="0" fontId="7" fillId="2" borderId="5" xfId="0" applyFont="1" applyFill="1" applyBorder="1" applyAlignment="1">
      <alignment horizontal="right" vertical="center"/>
    </xf>
    <xf numFmtId="164" fontId="0" fillId="2" borderId="0" xfId="1" applyFont="1" applyFill="1" applyAlignment="1">
      <alignment wrapText="1" shrinkToFit="1"/>
    </xf>
    <xf numFmtId="164" fontId="0" fillId="2" borderId="0" xfId="1" applyFont="1" applyFill="1" applyAlignment="1">
      <alignment horizontal="right"/>
    </xf>
    <xf numFmtId="0" fontId="4" fillId="2" borderId="9" xfId="0" applyFont="1" applyFill="1" applyBorder="1" applyAlignment="1">
      <alignment horizontal="left" vertical="center" wrapText="1"/>
    </xf>
    <xf numFmtId="164" fontId="4" fillId="2" borderId="5" xfId="1" applyFont="1" applyFill="1" applyBorder="1" applyAlignment="1">
      <alignment horizontal="right" vertical="center" wrapText="1" shrinkToFit="1"/>
    </xf>
    <xf numFmtId="164" fontId="2" fillId="0" borderId="5" xfId="1" applyFont="1" applyFill="1" applyBorder="1" applyAlignment="1">
      <alignment horizontal="right" vertical="center" wrapText="1" shrinkToFit="1"/>
    </xf>
    <xf numFmtId="164" fontId="2" fillId="0" borderId="5" xfId="1" applyFont="1" applyFill="1" applyBorder="1" applyAlignment="1">
      <alignment horizontal="center" vertical="center" wrapText="1" shrinkToFit="1"/>
    </xf>
    <xf numFmtId="164" fontId="4" fillId="0" borderId="5" xfId="1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164" fontId="2" fillId="2" borderId="0" xfId="1" applyFont="1" applyFill="1" applyAlignment="1">
      <alignment horizontal="center" wrapText="1" shrinkToFit="1"/>
    </xf>
    <xf numFmtId="43" fontId="2" fillId="2" borderId="0" xfId="0" applyNumberFormat="1" applyFont="1" applyFill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 shrinkToFit="1"/>
    </xf>
    <xf numFmtId="0" fontId="2" fillId="0" borderId="0" xfId="0" applyFont="1"/>
    <xf numFmtId="164" fontId="3" fillId="0" borderId="0" xfId="1" applyFont="1" applyFill="1" applyAlignment="1">
      <alignment wrapText="1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 shrinkToFit="1"/>
    </xf>
    <xf numFmtId="0" fontId="2" fillId="0" borderId="0" xfId="0" applyFont="1" applyAlignment="1">
      <alignment wrapText="1" shrinkToFit="1"/>
    </xf>
    <xf numFmtId="164" fontId="2" fillId="0" borderId="0" xfId="1" applyFont="1" applyFill="1" applyAlignment="1">
      <alignment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left" vertical="center" wrapText="1"/>
    </xf>
    <xf numFmtId="164" fontId="2" fillId="0" borderId="5" xfId="1" applyFont="1" applyFill="1" applyBorder="1" applyAlignment="1">
      <alignment horizontal="center" vertical="center"/>
    </xf>
    <xf numFmtId="4" fontId="2" fillId="0" borderId="5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164" fontId="4" fillId="0" borderId="5" xfId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 shrinkToFit="1"/>
    </xf>
    <xf numFmtId="0" fontId="4" fillId="0" borderId="7" xfId="0" applyFont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justify" vertical="center" wrapText="1" shrinkToFit="1"/>
    </xf>
    <xf numFmtId="0" fontId="5" fillId="2" borderId="5" xfId="0" applyFont="1" applyFill="1" applyBorder="1" applyAlignment="1">
      <alignment horizontal="justify" vertical="center" wrapText="1" shrinkToFit="1"/>
    </xf>
    <xf numFmtId="0" fontId="6" fillId="2" borderId="5" xfId="0" applyFont="1" applyFill="1" applyBorder="1" applyAlignment="1">
      <alignment horizontal="justify" vertical="center" wrapText="1"/>
    </xf>
    <xf numFmtId="0" fontId="2" fillId="2" borderId="5" xfId="2" applyFont="1" applyFill="1" applyBorder="1" applyAlignment="1">
      <alignment horizontal="justify" vertical="center" wrapText="1" shrinkToFit="1"/>
    </xf>
    <xf numFmtId="0" fontId="5" fillId="2" borderId="4" xfId="0" applyFont="1" applyFill="1" applyBorder="1" applyAlignment="1">
      <alignment horizontal="justify" vertical="center" wrapText="1" shrinkToFit="1"/>
    </xf>
    <xf numFmtId="4" fontId="4" fillId="2" borderId="5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justify" vertical="center" wrapText="1" shrinkToFit="1"/>
    </xf>
    <xf numFmtId="164" fontId="2" fillId="2" borderId="5" xfId="1" applyFont="1" applyFill="1" applyBorder="1" applyAlignment="1">
      <alignment horizontal="center" vertical="center" wrapText="1" shrinkToFit="1"/>
    </xf>
    <xf numFmtId="164" fontId="3" fillId="0" borderId="0" xfId="1" applyFont="1" applyFill="1" applyAlignment="1">
      <alignment shrinkToFi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 shrinkToFit="1"/>
    </xf>
    <xf numFmtId="0" fontId="2" fillId="2" borderId="0" xfId="0" applyFont="1" applyFill="1" applyAlignment="1">
      <alignment horizontal="right"/>
    </xf>
    <xf numFmtId="164" fontId="2" fillId="0" borderId="0" xfId="1" applyFont="1" applyFill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center" vertical="center" wrapText="1" shrinkToFit="1"/>
    </xf>
    <xf numFmtId="0" fontId="2" fillId="2" borderId="4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 shrinkToFit="1"/>
    </xf>
    <xf numFmtId="0" fontId="2" fillId="2" borderId="6" xfId="0" applyFont="1" applyFill="1" applyBorder="1" applyAlignment="1">
      <alignment vertical="center" wrapText="1" shrinkToFit="1"/>
    </xf>
    <xf numFmtId="0" fontId="2" fillId="2" borderId="4" xfId="0" applyFont="1" applyFill="1" applyBorder="1" applyAlignment="1">
      <alignment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0" fontId="2" fillId="2" borderId="4" xfId="0" applyFont="1" applyFill="1" applyBorder="1" applyAlignment="1">
      <alignment horizontal="left" vertical="center" wrapText="1" shrinkToFit="1"/>
    </xf>
    <xf numFmtId="0" fontId="9" fillId="0" borderId="0" xfId="0" applyFont="1" applyAlignment="1">
      <alignment horizontal="center" vertical="center" wrapText="1" shrinkToFit="1"/>
    </xf>
    <xf numFmtId="0" fontId="2" fillId="2" borderId="5" xfId="0" applyFont="1" applyFill="1" applyBorder="1" applyAlignment="1">
      <alignment horizontal="left" vertical="center" wrapText="1" shrinkToFit="1"/>
    </xf>
    <xf numFmtId="164" fontId="2" fillId="2" borderId="5" xfId="1" applyFont="1" applyFill="1" applyBorder="1" applyAlignment="1">
      <alignment horizontal="center" vertical="center"/>
    </xf>
    <xf numFmtId="164" fontId="2" fillId="2" borderId="5" xfId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 shrinkToFit="1"/>
    </xf>
    <xf numFmtId="0" fontId="2" fillId="2" borderId="6" xfId="0" applyFont="1" applyFill="1" applyBorder="1" applyAlignment="1">
      <alignment horizontal="left" vertical="center" wrapText="1" shrinkToFit="1"/>
    </xf>
    <xf numFmtId="0" fontId="4" fillId="2" borderId="5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justify" vertical="center" wrapText="1" shrinkToFit="1"/>
    </xf>
    <xf numFmtId="0" fontId="2" fillId="0" borderId="5" xfId="0" applyFont="1" applyBorder="1" applyAlignment="1">
      <alignment horizont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64" fontId="3" fillId="0" borderId="0" xfId="1" applyFont="1" applyFill="1" applyAlignment="1">
      <alignment horizont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164" fontId="2" fillId="0" borderId="1" xfId="1" applyFont="1" applyFill="1" applyBorder="1" applyAlignment="1">
      <alignment horizontal="center" vertical="center" wrapText="1" shrinkToFit="1"/>
    </xf>
    <xf numFmtId="164" fontId="2" fillId="0" borderId="4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3"/>
  <sheetViews>
    <sheetView zoomScaleNormal="100" workbookViewId="0">
      <selection activeCell="G7" sqref="G7"/>
    </sheetView>
  </sheetViews>
  <sheetFormatPr defaultColWidth="9.140625" defaultRowHeight="12.75" x14ac:dyDescent="0.2"/>
  <cols>
    <col min="1" max="1" width="15.5703125" style="20" customWidth="1"/>
    <col min="2" max="2" width="25.28515625" style="21" customWidth="1"/>
    <col min="3" max="3" width="34.85546875" style="22" customWidth="1"/>
    <col min="4" max="4" width="18.85546875" style="22" customWidth="1"/>
    <col min="5" max="5" width="16" style="32" customWidth="1"/>
    <col min="6" max="6" width="17.5703125" style="32" customWidth="1"/>
    <col min="7" max="7" width="20.7109375" style="33" customWidth="1"/>
    <col min="8" max="16384" width="9.140625" style="21"/>
  </cols>
  <sheetData>
    <row r="1" spans="1:8" s="81" customFormat="1" ht="21.95" customHeight="1" x14ac:dyDescent="0.3">
      <c r="A1" s="80"/>
      <c r="C1" s="82"/>
      <c r="D1" s="79"/>
      <c r="F1" s="85" t="s">
        <v>292</v>
      </c>
      <c r="G1" s="79"/>
    </row>
    <row r="2" spans="1:8" s="81" customFormat="1" ht="21.95" customHeight="1" x14ac:dyDescent="0.3">
      <c r="A2" s="80"/>
      <c r="C2" s="82"/>
      <c r="D2" s="79"/>
      <c r="F2" s="85" t="s">
        <v>289</v>
      </c>
      <c r="G2" s="79"/>
    </row>
    <row r="3" spans="1:8" s="81" customFormat="1" ht="21.95" customHeight="1" x14ac:dyDescent="0.3">
      <c r="A3" s="80"/>
      <c r="C3" s="82"/>
      <c r="D3" s="79"/>
      <c r="F3" s="85" t="s">
        <v>290</v>
      </c>
      <c r="G3" s="79"/>
    </row>
    <row r="4" spans="1:8" s="81" customFormat="1" ht="21.95" customHeight="1" x14ac:dyDescent="0.3">
      <c r="A4" s="80"/>
      <c r="C4" s="82"/>
      <c r="D4" s="79"/>
      <c r="F4" s="85" t="s">
        <v>291</v>
      </c>
      <c r="G4" s="79"/>
    </row>
    <row r="5" spans="1:8" s="81" customFormat="1" ht="21.95" customHeight="1" x14ac:dyDescent="0.3">
      <c r="A5" s="80"/>
      <c r="C5" s="82"/>
      <c r="D5" s="79"/>
      <c r="F5" s="85" t="s">
        <v>296</v>
      </c>
      <c r="G5" s="79"/>
    </row>
    <row r="6" spans="1:8" customFormat="1" ht="8.25" customHeight="1" x14ac:dyDescent="0.3">
      <c r="A6" s="43"/>
      <c r="C6" s="44"/>
      <c r="D6" s="79"/>
      <c r="E6" s="79"/>
      <c r="F6" s="79"/>
      <c r="G6" s="79"/>
    </row>
    <row r="7" spans="1:8" customFormat="1" ht="55.5" customHeight="1" x14ac:dyDescent="0.2">
      <c r="A7" s="104" t="s">
        <v>255</v>
      </c>
      <c r="B7" s="104"/>
      <c r="C7" s="104"/>
      <c r="D7" s="104"/>
      <c r="E7" s="104"/>
      <c r="F7" s="104"/>
      <c r="G7" s="47"/>
    </row>
    <row r="8" spans="1:8" s="3" customFormat="1" x14ac:dyDescent="0.2">
      <c r="A8" s="23"/>
      <c r="C8" s="4"/>
      <c r="D8" s="4"/>
      <c r="E8" s="40"/>
      <c r="F8" s="5"/>
      <c r="G8" s="24" t="s">
        <v>293</v>
      </c>
      <c r="H8" s="21"/>
    </row>
    <row r="9" spans="1:8" s="3" customFormat="1" x14ac:dyDescent="0.2">
      <c r="A9" s="120" t="s">
        <v>96</v>
      </c>
      <c r="B9" s="120" t="s">
        <v>0</v>
      </c>
      <c r="C9" s="120" t="s">
        <v>1</v>
      </c>
      <c r="D9" s="94" t="s">
        <v>2</v>
      </c>
      <c r="E9" s="107" t="s">
        <v>248</v>
      </c>
      <c r="F9" s="107" t="s">
        <v>4</v>
      </c>
      <c r="G9" s="107"/>
      <c r="H9" s="21"/>
    </row>
    <row r="10" spans="1:8" s="3" customFormat="1" ht="60" customHeight="1" x14ac:dyDescent="0.2">
      <c r="A10" s="120"/>
      <c r="B10" s="120"/>
      <c r="C10" s="120"/>
      <c r="D10" s="96"/>
      <c r="E10" s="107"/>
      <c r="F10" s="10" t="s">
        <v>97</v>
      </c>
      <c r="G10" s="78" t="s">
        <v>6</v>
      </c>
      <c r="H10" s="21"/>
    </row>
    <row r="11" spans="1:8" s="3" customFormat="1" ht="25.5" x14ac:dyDescent="0.2">
      <c r="A11" s="94" t="s">
        <v>98</v>
      </c>
      <c r="B11" s="99" t="s">
        <v>99</v>
      </c>
      <c r="C11" s="71" t="s">
        <v>100</v>
      </c>
      <c r="D11" s="94" t="s">
        <v>101</v>
      </c>
      <c r="E11" s="13">
        <f>F11+G11</f>
        <v>1560851</v>
      </c>
      <c r="F11" s="10"/>
      <c r="G11" s="13">
        <v>1560851</v>
      </c>
      <c r="H11" s="21"/>
    </row>
    <row r="12" spans="1:8" s="3" customFormat="1" ht="25.5" x14ac:dyDescent="0.2">
      <c r="A12" s="95"/>
      <c r="B12" s="100"/>
      <c r="C12" s="71" t="s">
        <v>102</v>
      </c>
      <c r="D12" s="95"/>
      <c r="E12" s="13">
        <f>F12+G12</f>
        <v>194000</v>
      </c>
      <c r="F12" s="10"/>
      <c r="G12" s="13">
        <v>194000</v>
      </c>
      <c r="H12" s="21"/>
    </row>
    <row r="13" spans="1:8" s="3" customFormat="1" x14ac:dyDescent="0.2">
      <c r="A13" s="95"/>
      <c r="B13" s="101"/>
      <c r="C13" s="71" t="s">
        <v>103</v>
      </c>
      <c r="D13" s="95"/>
      <c r="E13" s="13">
        <f t="shared" ref="E13:E88" si="0">F13+G13</f>
        <v>154035</v>
      </c>
      <c r="F13" s="10"/>
      <c r="G13" s="13">
        <v>154035</v>
      </c>
      <c r="H13" s="21"/>
    </row>
    <row r="14" spans="1:8" s="3" customFormat="1" x14ac:dyDescent="0.2">
      <c r="A14" s="95"/>
      <c r="B14" s="102" t="s">
        <v>104</v>
      </c>
      <c r="C14" s="71" t="s">
        <v>105</v>
      </c>
      <c r="D14" s="95"/>
      <c r="E14" s="13">
        <f t="shared" si="0"/>
        <v>107100</v>
      </c>
      <c r="F14" s="10"/>
      <c r="G14" s="13">
        <v>107100</v>
      </c>
      <c r="H14" s="21"/>
    </row>
    <row r="15" spans="1:8" s="3" customFormat="1" x14ac:dyDescent="0.2">
      <c r="A15" s="95"/>
      <c r="B15" s="103"/>
      <c r="C15" s="71" t="s">
        <v>106</v>
      </c>
      <c r="D15" s="95"/>
      <c r="E15" s="13">
        <f t="shared" si="0"/>
        <v>65600</v>
      </c>
      <c r="F15" s="10"/>
      <c r="G15" s="13">
        <v>65600</v>
      </c>
      <c r="H15" s="21"/>
    </row>
    <row r="16" spans="1:8" s="3" customFormat="1" x14ac:dyDescent="0.2">
      <c r="A16" s="95"/>
      <c r="B16" s="102" t="s">
        <v>107</v>
      </c>
      <c r="C16" s="71" t="s">
        <v>108</v>
      </c>
      <c r="D16" s="95"/>
      <c r="E16" s="13">
        <f t="shared" si="0"/>
        <v>132000</v>
      </c>
      <c r="F16" s="10"/>
      <c r="G16" s="13">
        <v>132000</v>
      </c>
      <c r="H16" s="21"/>
    </row>
    <row r="17" spans="1:8" s="3" customFormat="1" x14ac:dyDescent="0.2">
      <c r="A17" s="95"/>
      <c r="B17" s="103"/>
      <c r="C17" s="71" t="s">
        <v>109</v>
      </c>
      <c r="D17" s="95"/>
      <c r="E17" s="13">
        <f t="shared" si="0"/>
        <v>107600</v>
      </c>
      <c r="F17" s="10"/>
      <c r="G17" s="13">
        <f>53800*2</f>
        <v>107600</v>
      </c>
      <c r="H17" s="21"/>
    </row>
    <row r="18" spans="1:8" s="3" customFormat="1" x14ac:dyDescent="0.2">
      <c r="A18" s="95"/>
      <c r="B18" s="102" t="s">
        <v>110</v>
      </c>
      <c r="C18" s="71" t="s">
        <v>111</v>
      </c>
      <c r="D18" s="95"/>
      <c r="E18" s="13">
        <f t="shared" si="0"/>
        <v>193829.7</v>
      </c>
      <c r="F18" s="10"/>
      <c r="G18" s="13">
        <f>168829.7+25000</f>
        <v>193829.7</v>
      </c>
      <c r="H18" s="21"/>
    </row>
    <row r="19" spans="1:8" s="3" customFormat="1" x14ac:dyDescent="0.2">
      <c r="A19" s="95"/>
      <c r="B19" s="103"/>
      <c r="C19" s="71" t="s">
        <v>106</v>
      </c>
      <c r="D19" s="95"/>
      <c r="E19" s="13">
        <f t="shared" si="0"/>
        <v>161000</v>
      </c>
      <c r="F19" s="10"/>
      <c r="G19" s="13">
        <f>186000-25000</f>
        <v>161000</v>
      </c>
      <c r="H19" s="21"/>
    </row>
    <row r="20" spans="1:8" s="3" customFormat="1" x14ac:dyDescent="0.2">
      <c r="A20" s="95"/>
      <c r="B20" s="102" t="s">
        <v>112</v>
      </c>
      <c r="C20" s="71" t="s">
        <v>113</v>
      </c>
      <c r="D20" s="95"/>
      <c r="E20" s="13">
        <f t="shared" si="0"/>
        <v>42000</v>
      </c>
      <c r="F20" s="10"/>
      <c r="G20" s="13">
        <v>42000</v>
      </c>
      <c r="H20" s="21"/>
    </row>
    <row r="21" spans="1:8" s="3" customFormat="1" x14ac:dyDescent="0.2">
      <c r="A21" s="95"/>
      <c r="B21" s="121"/>
      <c r="C21" s="71" t="s">
        <v>114</v>
      </c>
      <c r="D21" s="95"/>
      <c r="E21" s="13">
        <f t="shared" si="0"/>
        <v>116497</v>
      </c>
      <c r="F21" s="10"/>
      <c r="G21" s="13">
        <v>116497</v>
      </c>
      <c r="H21" s="21"/>
    </row>
    <row r="22" spans="1:8" s="3" customFormat="1" x14ac:dyDescent="0.2">
      <c r="A22" s="95"/>
      <c r="B22" s="121"/>
      <c r="C22" s="71" t="s">
        <v>124</v>
      </c>
      <c r="D22" s="95"/>
      <c r="E22" s="13">
        <f t="shared" si="0"/>
        <v>234700</v>
      </c>
      <c r="F22" s="10"/>
      <c r="G22" s="13">
        <v>234700</v>
      </c>
      <c r="H22" s="21"/>
    </row>
    <row r="23" spans="1:8" s="3" customFormat="1" x14ac:dyDescent="0.2">
      <c r="A23" s="95"/>
      <c r="B23" s="103"/>
      <c r="C23" s="71" t="s">
        <v>115</v>
      </c>
      <c r="D23" s="95"/>
      <c r="E23" s="13">
        <f t="shared" si="0"/>
        <v>366177.49</v>
      </c>
      <c r="F23" s="10"/>
      <c r="G23" s="13">
        <v>366177.49</v>
      </c>
      <c r="H23" s="21"/>
    </row>
    <row r="24" spans="1:8" s="3" customFormat="1" ht="71.45" customHeight="1" x14ac:dyDescent="0.2">
      <c r="A24" s="95"/>
      <c r="B24" s="122" t="s">
        <v>116</v>
      </c>
      <c r="C24" s="69" t="s">
        <v>117</v>
      </c>
      <c r="D24" s="95"/>
      <c r="E24" s="13">
        <f t="shared" si="0"/>
        <v>250000</v>
      </c>
      <c r="F24" s="13"/>
      <c r="G24" s="15">
        <v>250000</v>
      </c>
      <c r="H24" s="21"/>
    </row>
    <row r="25" spans="1:8" s="3" customFormat="1" x14ac:dyDescent="0.2">
      <c r="A25" s="95"/>
      <c r="B25" s="122"/>
      <c r="C25" s="69" t="s">
        <v>118</v>
      </c>
      <c r="D25" s="95"/>
      <c r="E25" s="13">
        <f t="shared" si="0"/>
        <v>578700</v>
      </c>
      <c r="F25" s="13"/>
      <c r="G25" s="15">
        <f>263700+315000</f>
        <v>578700</v>
      </c>
      <c r="H25" s="21"/>
    </row>
    <row r="26" spans="1:8" s="3" customFormat="1" x14ac:dyDescent="0.2">
      <c r="A26" s="95"/>
      <c r="B26" s="122"/>
      <c r="C26" s="69" t="s">
        <v>147</v>
      </c>
      <c r="D26" s="95"/>
      <c r="E26" s="13">
        <f t="shared" si="0"/>
        <v>3236700</v>
      </c>
      <c r="F26" s="13"/>
      <c r="G26" s="15">
        <v>3236700</v>
      </c>
      <c r="H26" s="21"/>
    </row>
    <row r="27" spans="1:8" s="3" customFormat="1" ht="37.5" customHeight="1" x14ac:dyDescent="0.2">
      <c r="A27" s="95"/>
      <c r="B27" s="122"/>
      <c r="C27" s="69" t="s">
        <v>119</v>
      </c>
      <c r="D27" s="95"/>
      <c r="E27" s="13">
        <f>G27</f>
        <v>3225606</v>
      </c>
      <c r="F27" s="13"/>
      <c r="G27" s="15">
        <f>98500+627106+2500000</f>
        <v>3225606</v>
      </c>
      <c r="H27" s="21"/>
    </row>
    <row r="28" spans="1:8" s="3" customFormat="1" x14ac:dyDescent="0.2">
      <c r="A28" s="95"/>
      <c r="B28" s="17" t="s">
        <v>120</v>
      </c>
      <c r="C28" s="69" t="s">
        <v>118</v>
      </c>
      <c r="D28" s="95"/>
      <c r="E28" s="13">
        <f t="shared" si="0"/>
        <v>71000</v>
      </c>
      <c r="F28" s="13"/>
      <c r="G28" s="15">
        <f>112000-41000</f>
        <v>71000</v>
      </c>
      <c r="H28" s="21"/>
    </row>
    <row r="29" spans="1:8" s="3" customFormat="1" x14ac:dyDescent="0.2">
      <c r="A29" s="95"/>
      <c r="B29" s="123" t="s">
        <v>121</v>
      </c>
      <c r="C29" s="69" t="s">
        <v>118</v>
      </c>
      <c r="D29" s="95"/>
      <c r="E29" s="13">
        <f t="shared" si="0"/>
        <v>173500</v>
      </c>
      <c r="F29" s="13"/>
      <c r="G29" s="15">
        <f>92500+81000</f>
        <v>173500</v>
      </c>
      <c r="H29" s="21"/>
    </row>
    <row r="30" spans="1:8" s="3" customFormat="1" ht="25.5" x14ac:dyDescent="0.2">
      <c r="A30" s="95"/>
      <c r="B30" s="124"/>
      <c r="C30" s="69" t="s">
        <v>122</v>
      </c>
      <c r="D30" s="95"/>
      <c r="E30" s="13">
        <f t="shared" si="0"/>
        <v>625888.80000000005</v>
      </c>
      <c r="F30" s="13"/>
      <c r="G30" s="15">
        <v>625888.80000000005</v>
      </c>
      <c r="H30" s="21"/>
    </row>
    <row r="31" spans="1:8" s="3" customFormat="1" x14ac:dyDescent="0.2">
      <c r="A31" s="95"/>
      <c r="B31" s="14" t="s">
        <v>123</v>
      </c>
      <c r="C31" s="69" t="s">
        <v>124</v>
      </c>
      <c r="D31" s="95"/>
      <c r="E31" s="13">
        <f t="shared" si="0"/>
        <v>446300</v>
      </c>
      <c r="F31" s="13"/>
      <c r="G31" s="15">
        <f>249900+196400</f>
        <v>446300</v>
      </c>
      <c r="H31" s="21"/>
    </row>
    <row r="32" spans="1:8" s="3" customFormat="1" x14ac:dyDescent="0.2">
      <c r="A32" s="95"/>
      <c r="B32" s="123" t="s">
        <v>125</v>
      </c>
      <c r="C32" s="69" t="s">
        <v>126</v>
      </c>
      <c r="D32" s="95"/>
      <c r="E32" s="13">
        <f t="shared" si="0"/>
        <v>83200</v>
      </c>
      <c r="F32" s="13"/>
      <c r="G32" s="15">
        <v>83200</v>
      </c>
      <c r="H32" s="21"/>
    </row>
    <row r="33" spans="1:8" s="3" customFormat="1" x14ac:dyDescent="0.2">
      <c r="A33" s="95"/>
      <c r="B33" s="124"/>
      <c r="C33" s="69" t="s">
        <v>127</v>
      </c>
      <c r="D33" s="95"/>
      <c r="E33" s="13">
        <f t="shared" si="0"/>
        <v>165139</v>
      </c>
      <c r="F33" s="13"/>
      <c r="G33" s="15">
        <v>165139</v>
      </c>
      <c r="H33" s="21"/>
    </row>
    <row r="34" spans="1:8" s="3" customFormat="1" x14ac:dyDescent="0.2">
      <c r="A34" s="95"/>
      <c r="B34" s="88" t="s">
        <v>20</v>
      </c>
      <c r="C34" s="69" t="s">
        <v>128</v>
      </c>
      <c r="D34" s="95"/>
      <c r="E34" s="13">
        <f t="shared" si="0"/>
        <v>240747.6</v>
      </c>
      <c r="F34" s="13"/>
      <c r="G34" s="15">
        <v>240747.6</v>
      </c>
      <c r="H34" s="21"/>
    </row>
    <row r="35" spans="1:8" s="3" customFormat="1" x14ac:dyDescent="0.2">
      <c r="A35" s="95"/>
      <c r="B35" s="89"/>
      <c r="C35" s="69" t="s">
        <v>124</v>
      </c>
      <c r="D35" s="95"/>
      <c r="E35" s="13">
        <f t="shared" si="0"/>
        <v>327472.15000000002</v>
      </c>
      <c r="F35" s="13"/>
      <c r="G35" s="15">
        <v>327472.15000000002</v>
      </c>
      <c r="H35" s="21"/>
    </row>
    <row r="36" spans="1:8" s="3" customFormat="1" x14ac:dyDescent="0.2">
      <c r="A36" s="95"/>
      <c r="B36" s="17" t="s">
        <v>21</v>
      </c>
      <c r="C36" s="69" t="s">
        <v>124</v>
      </c>
      <c r="D36" s="95"/>
      <c r="E36" s="13">
        <f t="shared" si="0"/>
        <v>72630</v>
      </c>
      <c r="F36" s="13"/>
      <c r="G36" s="15">
        <v>72630</v>
      </c>
      <c r="H36" s="21"/>
    </row>
    <row r="37" spans="1:8" s="3" customFormat="1" x14ac:dyDescent="0.2">
      <c r="A37" s="95"/>
      <c r="B37" s="17" t="s">
        <v>22</v>
      </c>
      <c r="C37" s="69" t="s">
        <v>118</v>
      </c>
      <c r="D37" s="95"/>
      <c r="E37" s="13">
        <f t="shared" si="0"/>
        <v>425344</v>
      </c>
      <c r="F37" s="13"/>
      <c r="G37" s="15">
        <f>199000+226344</f>
        <v>425344</v>
      </c>
      <c r="H37" s="21"/>
    </row>
    <row r="38" spans="1:8" s="3" customFormat="1" x14ac:dyDescent="0.2">
      <c r="A38" s="95"/>
      <c r="B38" s="88" t="s">
        <v>129</v>
      </c>
      <c r="C38" s="69" t="s">
        <v>118</v>
      </c>
      <c r="D38" s="95"/>
      <c r="E38" s="13">
        <f t="shared" si="0"/>
        <v>382024</v>
      </c>
      <c r="F38" s="13"/>
      <c r="G38" s="15">
        <f>156024+226000</f>
        <v>382024</v>
      </c>
      <c r="H38" s="21"/>
    </row>
    <row r="39" spans="1:8" s="3" customFormat="1" x14ac:dyDescent="0.2">
      <c r="A39" s="95"/>
      <c r="B39" s="97"/>
      <c r="C39" s="69" t="s">
        <v>285</v>
      </c>
      <c r="D39" s="95"/>
      <c r="E39" s="13">
        <f t="shared" si="0"/>
        <v>157269.76000000001</v>
      </c>
      <c r="F39" s="13"/>
      <c r="G39" s="15">
        <v>157269.76000000001</v>
      </c>
      <c r="H39" s="21"/>
    </row>
    <row r="40" spans="1:8" s="3" customFormat="1" ht="25.5" x14ac:dyDescent="0.2">
      <c r="A40" s="95"/>
      <c r="B40" s="89"/>
      <c r="C40" s="69" t="s">
        <v>130</v>
      </c>
      <c r="D40" s="95"/>
      <c r="E40" s="13">
        <f t="shared" si="0"/>
        <v>232900</v>
      </c>
      <c r="F40" s="13"/>
      <c r="G40" s="15">
        <v>232900</v>
      </c>
      <c r="H40" s="21"/>
    </row>
    <row r="41" spans="1:8" s="3" customFormat="1" x14ac:dyDescent="0.2">
      <c r="A41" s="95"/>
      <c r="B41" s="88" t="s">
        <v>131</v>
      </c>
      <c r="C41" s="69" t="s">
        <v>114</v>
      </c>
      <c r="D41" s="95"/>
      <c r="E41" s="13">
        <f t="shared" si="0"/>
        <v>519942.36</v>
      </c>
      <c r="F41" s="13"/>
      <c r="G41" s="15">
        <f>600000-80057.64</f>
        <v>519942.36</v>
      </c>
      <c r="H41" s="21"/>
    </row>
    <row r="42" spans="1:8" s="3" customFormat="1" x14ac:dyDescent="0.2">
      <c r="A42" s="95"/>
      <c r="B42" s="97"/>
      <c r="C42" s="69" t="s">
        <v>106</v>
      </c>
      <c r="D42" s="95"/>
      <c r="E42" s="13">
        <f t="shared" si="0"/>
        <v>706032.31</v>
      </c>
      <c r="F42" s="13"/>
      <c r="G42" s="15">
        <v>706032.31</v>
      </c>
      <c r="H42" s="21"/>
    </row>
    <row r="43" spans="1:8" s="3" customFormat="1" x14ac:dyDescent="0.2">
      <c r="A43" s="95"/>
      <c r="B43" s="42"/>
      <c r="C43" s="69" t="s">
        <v>282</v>
      </c>
      <c r="D43" s="95"/>
      <c r="E43" s="36">
        <f t="shared" si="0"/>
        <v>18406.169999999998</v>
      </c>
      <c r="F43" s="13"/>
      <c r="G43" s="15">
        <v>18406.169999999998</v>
      </c>
      <c r="H43" s="21"/>
    </row>
    <row r="44" spans="1:8" s="3" customFormat="1" x14ac:dyDescent="0.2">
      <c r="A44" s="95"/>
      <c r="B44" s="42"/>
      <c r="C44" s="69" t="s">
        <v>124</v>
      </c>
      <c r="D44" s="95"/>
      <c r="E44" s="13">
        <f t="shared" si="0"/>
        <v>291593.68</v>
      </c>
      <c r="F44" s="13"/>
      <c r="G44" s="15">
        <v>291593.68</v>
      </c>
      <c r="H44" s="21"/>
    </row>
    <row r="45" spans="1:8" s="3" customFormat="1" ht="25.5" x14ac:dyDescent="0.2">
      <c r="A45" s="95"/>
      <c r="B45" s="17" t="s">
        <v>24</v>
      </c>
      <c r="C45" s="69" t="s">
        <v>132</v>
      </c>
      <c r="D45" s="95"/>
      <c r="E45" s="13">
        <f t="shared" si="0"/>
        <v>50000</v>
      </c>
      <c r="F45" s="13"/>
      <c r="G45" s="15">
        <v>50000</v>
      </c>
      <c r="H45" s="21"/>
    </row>
    <row r="46" spans="1:8" s="3" customFormat="1" x14ac:dyDescent="0.2">
      <c r="A46" s="95"/>
      <c r="B46" s="98" t="s">
        <v>133</v>
      </c>
      <c r="C46" s="69" t="s">
        <v>134</v>
      </c>
      <c r="D46" s="95"/>
      <c r="E46" s="13">
        <f t="shared" si="0"/>
        <v>2702500</v>
      </c>
      <c r="F46" s="13"/>
      <c r="G46" s="15">
        <v>2702500</v>
      </c>
      <c r="H46" s="21"/>
    </row>
    <row r="47" spans="1:8" s="3" customFormat="1" x14ac:dyDescent="0.2">
      <c r="A47" s="95"/>
      <c r="B47" s="98"/>
      <c r="C47" s="69" t="s">
        <v>135</v>
      </c>
      <c r="D47" s="95"/>
      <c r="E47" s="13">
        <f t="shared" si="0"/>
        <v>99900</v>
      </c>
      <c r="F47" s="13"/>
      <c r="G47" s="15">
        <v>99900</v>
      </c>
      <c r="H47" s="21"/>
    </row>
    <row r="48" spans="1:8" s="3" customFormat="1" x14ac:dyDescent="0.2">
      <c r="A48" s="95"/>
      <c r="B48" s="98"/>
      <c r="C48" s="69" t="s">
        <v>124</v>
      </c>
      <c r="D48" s="95"/>
      <c r="E48" s="13">
        <f t="shared" si="0"/>
        <v>550000</v>
      </c>
      <c r="F48" s="13"/>
      <c r="G48" s="15">
        <f>275000*2</f>
        <v>550000</v>
      </c>
      <c r="H48" s="21"/>
    </row>
    <row r="49" spans="1:8" s="3" customFormat="1" x14ac:dyDescent="0.2">
      <c r="A49" s="95"/>
      <c r="B49" s="98"/>
      <c r="C49" s="69" t="s">
        <v>136</v>
      </c>
      <c r="D49" s="95"/>
      <c r="E49" s="13">
        <f t="shared" si="0"/>
        <v>278780.27</v>
      </c>
      <c r="F49" s="13"/>
      <c r="G49" s="15">
        <f>98780.27+137000+43000</f>
        <v>278780.27</v>
      </c>
      <c r="H49" s="21"/>
    </row>
    <row r="50" spans="1:8" s="3" customFormat="1" ht="25.5" x14ac:dyDescent="0.2">
      <c r="A50" s="95"/>
      <c r="B50" s="98" t="s">
        <v>137</v>
      </c>
      <c r="C50" s="69" t="s">
        <v>138</v>
      </c>
      <c r="D50" s="95"/>
      <c r="E50" s="13">
        <f t="shared" si="0"/>
        <v>28000</v>
      </c>
      <c r="F50" s="13"/>
      <c r="G50" s="15">
        <v>28000</v>
      </c>
      <c r="H50" s="21"/>
    </row>
    <row r="51" spans="1:8" s="3" customFormat="1" ht="38.25" x14ac:dyDescent="0.2">
      <c r="A51" s="95"/>
      <c r="B51" s="98"/>
      <c r="C51" s="69" t="s">
        <v>139</v>
      </c>
      <c r="D51" s="95"/>
      <c r="E51" s="36">
        <f t="shared" si="0"/>
        <v>308000</v>
      </c>
      <c r="F51" s="13"/>
      <c r="G51" s="15">
        <v>308000</v>
      </c>
      <c r="H51" s="21"/>
    </row>
    <row r="52" spans="1:8" s="3" customFormat="1" ht="25.5" x14ac:dyDescent="0.2">
      <c r="A52" s="95"/>
      <c r="B52" s="98"/>
      <c r="C52" s="69" t="s">
        <v>140</v>
      </c>
      <c r="D52" s="95"/>
      <c r="E52" s="36">
        <f t="shared" si="0"/>
        <v>817588.8</v>
      </c>
      <c r="F52" s="13"/>
      <c r="G52" s="15">
        <v>817588.8</v>
      </c>
      <c r="H52" s="21"/>
    </row>
    <row r="53" spans="1:8" s="3" customFormat="1" x14ac:dyDescent="0.2">
      <c r="A53" s="95"/>
      <c r="B53" s="88" t="s">
        <v>141</v>
      </c>
      <c r="C53" s="69" t="s">
        <v>142</v>
      </c>
      <c r="D53" s="95"/>
      <c r="E53" s="36">
        <f t="shared" si="0"/>
        <v>119000</v>
      </c>
      <c r="F53" s="13"/>
      <c r="G53" s="15">
        <v>119000</v>
      </c>
      <c r="H53" s="21"/>
    </row>
    <row r="54" spans="1:8" s="3" customFormat="1" x14ac:dyDescent="0.2">
      <c r="A54" s="95"/>
      <c r="B54" s="89"/>
      <c r="C54" s="69" t="s">
        <v>249</v>
      </c>
      <c r="D54" s="95"/>
      <c r="E54" s="36">
        <f t="shared" si="0"/>
        <v>249043.68</v>
      </c>
      <c r="F54" s="13"/>
      <c r="G54" s="15">
        <v>249043.68</v>
      </c>
      <c r="H54" s="21"/>
    </row>
    <row r="55" spans="1:8" s="3" customFormat="1" x14ac:dyDescent="0.2">
      <c r="A55" s="95"/>
      <c r="B55" s="42" t="s">
        <v>264</v>
      </c>
      <c r="C55" s="69" t="s">
        <v>124</v>
      </c>
      <c r="D55" s="95"/>
      <c r="E55" s="36">
        <f>G55</f>
        <v>559400</v>
      </c>
      <c r="F55" s="13"/>
      <c r="G55" s="15">
        <v>559400</v>
      </c>
      <c r="H55" s="21"/>
    </row>
    <row r="56" spans="1:8" s="3" customFormat="1" x14ac:dyDescent="0.2">
      <c r="A56" s="95"/>
      <c r="B56" s="88" t="s">
        <v>143</v>
      </c>
      <c r="C56" s="69" t="s">
        <v>144</v>
      </c>
      <c r="D56" s="95"/>
      <c r="E56" s="36">
        <f t="shared" si="0"/>
        <v>90000</v>
      </c>
      <c r="F56" s="13"/>
      <c r="G56" s="15">
        <v>90000</v>
      </c>
      <c r="H56" s="21"/>
    </row>
    <row r="57" spans="1:8" s="3" customFormat="1" x14ac:dyDescent="0.2">
      <c r="A57" s="95"/>
      <c r="B57" s="97"/>
      <c r="C57" s="69" t="s">
        <v>106</v>
      </c>
      <c r="D57" s="95"/>
      <c r="E57" s="36">
        <f t="shared" si="0"/>
        <v>90000</v>
      </c>
      <c r="F57" s="13"/>
      <c r="G57" s="15">
        <v>90000</v>
      </c>
      <c r="H57" s="21"/>
    </row>
    <row r="58" spans="1:8" s="3" customFormat="1" x14ac:dyDescent="0.2">
      <c r="A58" s="95"/>
      <c r="B58" s="97"/>
      <c r="C58" s="69" t="s">
        <v>124</v>
      </c>
      <c r="D58" s="95"/>
      <c r="E58" s="36">
        <f t="shared" si="0"/>
        <v>392800</v>
      </c>
      <c r="F58" s="13"/>
      <c r="G58" s="15">
        <f>196400*2</f>
        <v>392800</v>
      </c>
      <c r="H58" s="21"/>
    </row>
    <row r="59" spans="1:8" s="3" customFormat="1" x14ac:dyDescent="0.2">
      <c r="A59" s="95"/>
      <c r="B59" s="89"/>
      <c r="C59" s="69" t="s">
        <v>134</v>
      </c>
      <c r="D59" s="95"/>
      <c r="E59" s="36">
        <f t="shared" si="0"/>
        <v>250000</v>
      </c>
      <c r="F59" s="13"/>
      <c r="G59" s="15">
        <v>250000</v>
      </c>
      <c r="H59" s="21"/>
    </row>
    <row r="60" spans="1:8" s="3" customFormat="1" x14ac:dyDescent="0.2">
      <c r="A60" s="95"/>
      <c r="B60" s="88" t="s">
        <v>145</v>
      </c>
      <c r="C60" s="69" t="s">
        <v>106</v>
      </c>
      <c r="D60" s="95"/>
      <c r="E60" s="13">
        <f t="shared" si="0"/>
        <v>420000</v>
      </c>
      <c r="F60" s="13"/>
      <c r="G60" s="15">
        <v>420000</v>
      </c>
      <c r="H60" s="21"/>
    </row>
    <row r="61" spans="1:8" s="3" customFormat="1" x14ac:dyDescent="0.2">
      <c r="A61" s="95"/>
      <c r="B61" s="89"/>
      <c r="C61" s="69" t="str">
        <f>C58</f>
        <v>Монтаж узла учета тепловой энергии</v>
      </c>
      <c r="D61" s="95"/>
      <c r="E61" s="13">
        <v>689982</v>
      </c>
      <c r="F61" s="13"/>
      <c r="G61" s="15">
        <v>689982</v>
      </c>
      <c r="H61" s="21"/>
    </row>
    <row r="62" spans="1:8" s="3" customFormat="1" x14ac:dyDescent="0.2">
      <c r="A62" s="95"/>
      <c r="B62" s="88" t="s">
        <v>146</v>
      </c>
      <c r="C62" s="72" t="s">
        <v>147</v>
      </c>
      <c r="D62" s="95"/>
      <c r="E62" s="13">
        <f t="shared" si="0"/>
        <v>110247.81</v>
      </c>
      <c r="F62" s="13"/>
      <c r="G62" s="26">
        <v>110247.81</v>
      </c>
      <c r="H62" s="21"/>
    </row>
    <row r="63" spans="1:8" s="3" customFormat="1" x14ac:dyDescent="0.2">
      <c r="A63" s="95"/>
      <c r="B63" s="97"/>
      <c r="C63" s="75" t="s">
        <v>148</v>
      </c>
      <c r="D63" s="95"/>
      <c r="E63" s="13">
        <v>1448000</v>
      </c>
      <c r="F63" s="13"/>
      <c r="G63" s="26">
        <v>1448000</v>
      </c>
      <c r="H63" s="21"/>
    </row>
    <row r="64" spans="1:8" s="3" customFormat="1" x14ac:dyDescent="0.2">
      <c r="A64" s="95"/>
      <c r="B64" s="97"/>
      <c r="C64" s="75" t="s">
        <v>149</v>
      </c>
      <c r="D64" s="95"/>
      <c r="E64" s="13">
        <f t="shared" si="0"/>
        <v>72003.399999999994</v>
      </c>
      <c r="F64" s="13"/>
      <c r="G64" s="26">
        <v>72003.399999999994</v>
      </c>
      <c r="H64" s="21"/>
    </row>
    <row r="65" spans="1:8" s="3" customFormat="1" ht="25.5" x14ac:dyDescent="0.2">
      <c r="A65" s="95"/>
      <c r="B65" s="97"/>
      <c r="C65" s="75" t="s">
        <v>243</v>
      </c>
      <c r="D65" s="95"/>
      <c r="E65" s="13">
        <f t="shared" si="0"/>
        <v>3104407.32</v>
      </c>
      <c r="F65" s="13"/>
      <c r="G65" s="26">
        <v>3104407.32</v>
      </c>
      <c r="H65" s="21"/>
    </row>
    <row r="66" spans="1:8" s="3" customFormat="1" x14ac:dyDescent="0.2">
      <c r="A66" s="95"/>
      <c r="B66" s="97"/>
      <c r="C66" s="75" t="str">
        <f>C58</f>
        <v>Монтаж узла учета тепловой энергии</v>
      </c>
      <c r="D66" s="95"/>
      <c r="E66" s="13">
        <f t="shared" si="0"/>
        <v>338210.68</v>
      </c>
      <c r="F66" s="13"/>
      <c r="G66" s="26">
        <v>338210.68</v>
      </c>
      <c r="H66" s="21"/>
    </row>
    <row r="67" spans="1:8" s="3" customFormat="1" x14ac:dyDescent="0.2">
      <c r="A67" s="95"/>
      <c r="B67" s="89"/>
      <c r="C67" s="72" t="s">
        <v>150</v>
      </c>
      <c r="D67" s="95"/>
      <c r="E67" s="13">
        <f t="shared" si="0"/>
        <v>338134.14</v>
      </c>
      <c r="F67" s="13"/>
      <c r="G67" s="26">
        <v>338134.14</v>
      </c>
      <c r="H67" s="21"/>
    </row>
    <row r="68" spans="1:8" s="3" customFormat="1" x14ac:dyDescent="0.2">
      <c r="A68" s="95"/>
      <c r="B68" s="88" t="s">
        <v>151</v>
      </c>
      <c r="C68" s="69" t="s">
        <v>152</v>
      </c>
      <c r="D68" s="95"/>
      <c r="E68" s="13">
        <f t="shared" si="0"/>
        <v>62421.8</v>
      </c>
      <c r="F68" s="13"/>
      <c r="G68" s="15">
        <v>62421.8</v>
      </c>
      <c r="H68" s="21"/>
    </row>
    <row r="69" spans="1:8" s="3" customFormat="1" x14ac:dyDescent="0.2">
      <c r="A69" s="95"/>
      <c r="B69" s="97"/>
      <c r="C69" s="69" t="s">
        <v>153</v>
      </c>
      <c r="D69" s="95"/>
      <c r="E69" s="13">
        <f t="shared" si="0"/>
        <v>99000</v>
      </c>
      <c r="F69" s="13"/>
      <c r="G69" s="15">
        <v>99000</v>
      </c>
      <c r="H69" s="21"/>
    </row>
    <row r="70" spans="1:8" s="3" customFormat="1" x14ac:dyDescent="0.2">
      <c r="A70" s="95"/>
      <c r="B70" s="97"/>
      <c r="C70" s="76" t="s">
        <v>154</v>
      </c>
      <c r="D70" s="95"/>
      <c r="E70" s="13">
        <f t="shared" si="0"/>
        <v>136057</v>
      </c>
      <c r="F70" s="13"/>
      <c r="G70" s="15">
        <v>136057</v>
      </c>
      <c r="H70" s="21"/>
    </row>
    <row r="71" spans="1:8" s="3" customFormat="1" x14ac:dyDescent="0.2">
      <c r="A71" s="95"/>
      <c r="B71" s="89"/>
      <c r="C71" s="76" t="s">
        <v>155</v>
      </c>
      <c r="D71" s="95"/>
      <c r="E71" s="13">
        <f t="shared" si="0"/>
        <v>1141036.52</v>
      </c>
      <c r="F71" s="13"/>
      <c r="G71" s="26">
        <v>1141036.52</v>
      </c>
      <c r="H71" s="21"/>
    </row>
    <row r="72" spans="1:8" s="3" customFormat="1" x14ac:dyDescent="0.2">
      <c r="A72" s="95"/>
      <c r="B72" s="11" t="s">
        <v>262</v>
      </c>
      <c r="C72" s="76" t="s">
        <v>124</v>
      </c>
      <c r="D72" s="95"/>
      <c r="E72" s="13">
        <f t="shared" si="0"/>
        <v>376900</v>
      </c>
      <c r="F72" s="13"/>
      <c r="G72" s="26">
        <v>376900</v>
      </c>
      <c r="H72" s="21"/>
    </row>
    <row r="73" spans="1:8" s="3" customFormat="1" x14ac:dyDescent="0.2">
      <c r="A73" s="95"/>
      <c r="B73" s="11" t="s">
        <v>156</v>
      </c>
      <c r="C73" s="69" t="s">
        <v>157</v>
      </c>
      <c r="D73" s="95"/>
      <c r="E73" s="13">
        <f t="shared" si="0"/>
        <v>100000</v>
      </c>
      <c r="F73" s="13"/>
      <c r="G73" s="15">
        <v>100000</v>
      </c>
      <c r="H73" s="21"/>
    </row>
    <row r="74" spans="1:8" s="3" customFormat="1" x14ac:dyDescent="0.2">
      <c r="A74" s="95"/>
      <c r="B74" s="88" t="s">
        <v>158</v>
      </c>
      <c r="C74" s="69" t="s">
        <v>118</v>
      </c>
      <c r="D74" s="95"/>
      <c r="E74" s="13">
        <f t="shared" si="0"/>
        <v>74200</v>
      </c>
      <c r="F74" s="13"/>
      <c r="G74" s="15">
        <v>74200</v>
      </c>
      <c r="H74" s="21"/>
    </row>
    <row r="75" spans="1:8" s="3" customFormat="1" x14ac:dyDescent="0.2">
      <c r="A75" s="95"/>
      <c r="B75" s="89"/>
      <c r="C75" s="69" t="s">
        <v>124</v>
      </c>
      <c r="D75" s="95"/>
      <c r="E75" s="13">
        <f t="shared" si="0"/>
        <v>275000</v>
      </c>
      <c r="F75" s="13"/>
      <c r="G75" s="15">
        <v>275000</v>
      </c>
      <c r="H75" s="21"/>
    </row>
    <row r="76" spans="1:8" s="3" customFormat="1" x14ac:dyDescent="0.2">
      <c r="A76" s="95"/>
      <c r="B76" s="11" t="s">
        <v>159</v>
      </c>
      <c r="C76" s="69" t="s">
        <v>160</v>
      </c>
      <c r="D76" s="95"/>
      <c r="E76" s="13">
        <f t="shared" si="0"/>
        <v>1347470.05</v>
      </c>
      <c r="F76" s="13"/>
      <c r="G76" s="26">
        <v>1347470.05</v>
      </c>
      <c r="H76" s="21"/>
    </row>
    <row r="77" spans="1:8" s="3" customFormat="1" x14ac:dyDescent="0.2">
      <c r="A77" s="95"/>
      <c r="B77" s="11" t="s">
        <v>161</v>
      </c>
      <c r="C77" s="69" t="s">
        <v>118</v>
      </c>
      <c r="D77" s="95"/>
      <c r="E77" s="13">
        <f t="shared" si="0"/>
        <v>99625.29</v>
      </c>
      <c r="F77" s="13"/>
      <c r="G77" s="15">
        <v>99625.29</v>
      </c>
      <c r="H77" s="21"/>
    </row>
    <row r="78" spans="1:8" s="3" customFormat="1" x14ac:dyDescent="0.2">
      <c r="A78" s="95"/>
      <c r="B78" s="110" t="s">
        <v>162</v>
      </c>
      <c r="C78" s="69" t="s">
        <v>163</v>
      </c>
      <c r="D78" s="95"/>
      <c r="E78" s="13">
        <f t="shared" si="0"/>
        <v>166083.71</v>
      </c>
      <c r="F78" s="13"/>
      <c r="G78" s="15">
        <v>166083.71</v>
      </c>
      <c r="H78" s="21"/>
    </row>
    <row r="79" spans="1:8" s="3" customFormat="1" ht="27" customHeight="1" x14ac:dyDescent="0.2">
      <c r="A79" s="95"/>
      <c r="B79" s="111"/>
      <c r="C79" s="69" t="s">
        <v>164</v>
      </c>
      <c r="D79" s="95"/>
      <c r="E79" s="13">
        <f t="shared" si="0"/>
        <v>302861.65999999997</v>
      </c>
      <c r="F79" s="13"/>
      <c r="G79" s="15">
        <v>302861.65999999997</v>
      </c>
      <c r="H79" s="21"/>
    </row>
    <row r="80" spans="1:8" s="3" customFormat="1" ht="18.75" customHeight="1" x14ac:dyDescent="0.2">
      <c r="A80" s="95"/>
      <c r="B80" s="111"/>
      <c r="C80" s="70" t="s">
        <v>124</v>
      </c>
      <c r="D80" s="95"/>
      <c r="E80" s="13">
        <f t="shared" si="0"/>
        <v>336206</v>
      </c>
      <c r="F80" s="13"/>
      <c r="G80" s="15">
        <v>336206</v>
      </c>
      <c r="H80" s="21"/>
    </row>
    <row r="81" spans="1:8" x14ac:dyDescent="0.2">
      <c r="A81" s="95"/>
      <c r="B81" s="112"/>
      <c r="C81" s="77" t="s">
        <v>165</v>
      </c>
      <c r="D81" s="95"/>
      <c r="E81" s="13">
        <f t="shared" si="0"/>
        <v>478770</v>
      </c>
      <c r="F81" s="13"/>
      <c r="G81" s="26">
        <f>447201.6+31568.4</f>
        <v>478770</v>
      </c>
    </row>
    <row r="82" spans="1:8" x14ac:dyDescent="0.2">
      <c r="A82" s="95"/>
      <c r="B82" s="11" t="s">
        <v>166</v>
      </c>
      <c r="C82" s="72" t="s">
        <v>118</v>
      </c>
      <c r="D82" s="95"/>
      <c r="E82" s="13">
        <f t="shared" si="0"/>
        <v>165000</v>
      </c>
      <c r="F82" s="13"/>
      <c r="G82" s="26">
        <v>165000</v>
      </c>
    </row>
    <row r="83" spans="1:8" x14ac:dyDescent="0.2">
      <c r="A83" s="95"/>
      <c r="B83" s="11" t="s">
        <v>167</v>
      </c>
      <c r="C83" s="72" t="s">
        <v>263</v>
      </c>
      <c r="D83" s="95"/>
      <c r="E83" s="13">
        <f t="shared" si="0"/>
        <v>204281.11</v>
      </c>
      <c r="F83" s="13"/>
      <c r="G83" s="26">
        <v>204281.11</v>
      </c>
    </row>
    <row r="84" spans="1:8" x14ac:dyDescent="0.2">
      <c r="A84" s="95"/>
      <c r="B84" s="88" t="s">
        <v>168</v>
      </c>
      <c r="C84" s="69" t="s">
        <v>149</v>
      </c>
      <c r="D84" s="95"/>
      <c r="E84" s="13">
        <f t="shared" si="0"/>
        <v>309900</v>
      </c>
      <c r="F84" s="13"/>
      <c r="G84" s="15">
        <v>309900</v>
      </c>
    </row>
    <row r="85" spans="1:8" x14ac:dyDescent="0.2">
      <c r="A85" s="95"/>
      <c r="B85" s="89"/>
      <c r="C85" s="69" t="s">
        <v>106</v>
      </c>
      <c r="D85" s="95"/>
      <c r="E85" s="13">
        <f t="shared" si="0"/>
        <v>116400</v>
      </c>
      <c r="F85" s="13"/>
      <c r="G85" s="15">
        <v>116400</v>
      </c>
    </row>
    <row r="86" spans="1:8" x14ac:dyDescent="0.2">
      <c r="A86" s="95"/>
      <c r="B86" s="11" t="s">
        <v>169</v>
      </c>
      <c r="C86" s="69" t="s">
        <v>118</v>
      </c>
      <c r="D86" s="95"/>
      <c r="E86" s="13">
        <f t="shared" si="0"/>
        <v>150000</v>
      </c>
      <c r="F86" s="13"/>
      <c r="G86" s="15">
        <v>150000</v>
      </c>
    </row>
    <row r="87" spans="1:8" x14ac:dyDescent="0.2">
      <c r="A87" s="95"/>
      <c r="B87" s="110" t="s">
        <v>170</v>
      </c>
      <c r="C87" s="69" t="s">
        <v>171</v>
      </c>
      <c r="D87" s="96"/>
      <c r="E87" s="13">
        <f t="shared" si="0"/>
        <v>379720.81</v>
      </c>
      <c r="F87" s="13"/>
      <c r="G87" s="15">
        <v>379720.81</v>
      </c>
    </row>
    <row r="88" spans="1:8" x14ac:dyDescent="0.2">
      <c r="A88" s="95"/>
      <c r="B88" s="111"/>
      <c r="C88" s="72" t="s">
        <v>172</v>
      </c>
      <c r="D88" s="8"/>
      <c r="E88" s="13">
        <f t="shared" si="0"/>
        <v>63979.03</v>
      </c>
      <c r="F88" s="13"/>
      <c r="G88" s="26">
        <v>63979.03</v>
      </c>
    </row>
    <row r="89" spans="1:8" ht="15" x14ac:dyDescent="0.2">
      <c r="A89" s="95"/>
      <c r="B89" s="112"/>
      <c r="C89" s="72" t="s">
        <v>288</v>
      </c>
      <c r="D89" s="8"/>
      <c r="E89" s="13">
        <f>F89+G89</f>
        <v>975806.58</v>
      </c>
      <c r="F89" s="13"/>
      <c r="G89" s="25">
        <v>975806.58</v>
      </c>
    </row>
    <row r="90" spans="1:8" ht="15" x14ac:dyDescent="0.2">
      <c r="A90" s="95"/>
      <c r="B90" s="34" t="s">
        <v>294</v>
      </c>
      <c r="C90" s="72" t="str">
        <f>C75</f>
        <v>Монтаж узла учета тепловой энергии</v>
      </c>
      <c r="D90" s="8"/>
      <c r="E90" s="13">
        <f>F90+G90</f>
        <v>314500</v>
      </c>
      <c r="F90" s="13"/>
      <c r="G90" s="25">
        <v>314500</v>
      </c>
    </row>
    <row r="91" spans="1:8" x14ac:dyDescent="0.2">
      <c r="A91" s="95"/>
      <c r="B91" s="14" t="s">
        <v>173</v>
      </c>
      <c r="C91" s="72" t="s">
        <v>160</v>
      </c>
      <c r="D91" s="8"/>
      <c r="E91" s="13">
        <f>F91+G91</f>
        <v>852407.1</v>
      </c>
      <c r="F91" s="13"/>
      <c r="G91" s="26">
        <f>835372.1+17035</f>
        <v>852407.1</v>
      </c>
    </row>
    <row r="92" spans="1:8" x14ac:dyDescent="0.2">
      <c r="A92" s="95"/>
      <c r="B92" s="93" t="s">
        <v>95</v>
      </c>
      <c r="C92" s="93"/>
      <c r="D92" s="18"/>
      <c r="E92" s="28">
        <f>SUM(E11:E91)</f>
        <v>37299410.780000009</v>
      </c>
      <c r="F92" s="28">
        <f>SUM(F11:F91)</f>
        <v>0</v>
      </c>
      <c r="G92" s="28">
        <f>SUM(G11:G91)</f>
        <v>37299410.780000009</v>
      </c>
    </row>
    <row r="93" spans="1:8" x14ac:dyDescent="0.2">
      <c r="A93" s="96"/>
      <c r="B93" s="108" t="s">
        <v>174</v>
      </c>
      <c r="C93" s="108"/>
      <c r="D93" s="108"/>
      <c r="E93" s="28">
        <f>G93</f>
        <v>2300718.83</v>
      </c>
      <c r="F93" s="28">
        <f>F45+F11</f>
        <v>0</v>
      </c>
      <c r="G93" s="28">
        <f>G45+G11+G88+G30</f>
        <v>2300718.83</v>
      </c>
    </row>
    <row r="94" spans="1:8" ht="32.450000000000003" customHeight="1" x14ac:dyDescent="0.2">
      <c r="A94" s="94" t="s">
        <v>254</v>
      </c>
      <c r="B94" s="86" t="s">
        <v>49</v>
      </c>
      <c r="C94" s="69" t="s">
        <v>175</v>
      </c>
      <c r="D94" s="94" t="s">
        <v>101</v>
      </c>
      <c r="E94" s="28">
        <f t="shared" ref="E94:E171" si="1">F94+G94</f>
        <v>384000</v>
      </c>
      <c r="F94" s="29"/>
      <c r="G94" s="15">
        <v>384000</v>
      </c>
    </row>
    <row r="95" spans="1:8" s="3" customFormat="1" ht="38.25" x14ac:dyDescent="0.2">
      <c r="A95" s="95"/>
      <c r="B95" s="109"/>
      <c r="C95" s="69" t="s">
        <v>176</v>
      </c>
      <c r="D95" s="95"/>
      <c r="E95" s="28">
        <f t="shared" si="1"/>
        <v>200000</v>
      </c>
      <c r="F95" s="29"/>
      <c r="G95" s="15">
        <v>200000</v>
      </c>
      <c r="H95" s="21"/>
    </row>
    <row r="96" spans="1:8" s="3" customFormat="1" ht="51" x14ac:dyDescent="0.2">
      <c r="A96" s="95"/>
      <c r="B96" s="87"/>
      <c r="C96" s="69" t="str">
        <f>C134</f>
        <v>Разработка проектной документации, сметной документации, услуги технического надзора, разработка сметной документации</v>
      </c>
      <c r="D96" s="95"/>
      <c r="E96" s="28">
        <f t="shared" si="1"/>
        <v>16076</v>
      </c>
      <c r="F96" s="29"/>
      <c r="G96" s="15">
        <v>16076</v>
      </c>
      <c r="H96" s="21"/>
    </row>
    <row r="97" spans="1:8" s="3" customFormat="1" ht="13.5" x14ac:dyDescent="0.2">
      <c r="A97" s="95"/>
      <c r="B97" s="86" t="s">
        <v>50</v>
      </c>
      <c r="C97" s="69" t="s">
        <v>147</v>
      </c>
      <c r="D97" s="95"/>
      <c r="E97" s="28">
        <f t="shared" si="1"/>
        <v>418100</v>
      </c>
      <c r="F97" s="29"/>
      <c r="G97" s="15">
        <v>418100</v>
      </c>
      <c r="H97" s="21"/>
    </row>
    <row r="98" spans="1:8" s="3" customFormat="1" ht="25.5" customHeight="1" x14ac:dyDescent="0.2">
      <c r="A98" s="95"/>
      <c r="B98" s="109"/>
      <c r="C98" s="69" t="s">
        <v>177</v>
      </c>
      <c r="D98" s="95"/>
      <c r="E98" s="28">
        <f t="shared" si="1"/>
        <v>533200</v>
      </c>
      <c r="F98" s="29"/>
      <c r="G98" s="15">
        <f>309100+224100</f>
        <v>533200</v>
      </c>
      <c r="H98" s="21"/>
    </row>
    <row r="99" spans="1:8" s="3" customFormat="1" ht="13.5" x14ac:dyDescent="0.2">
      <c r="A99" s="95"/>
      <c r="B99" s="109"/>
      <c r="C99" s="69" t="s">
        <v>106</v>
      </c>
      <c r="D99" s="95"/>
      <c r="E99" s="28">
        <f t="shared" si="1"/>
        <v>198000</v>
      </c>
      <c r="F99" s="29"/>
      <c r="G99" s="15">
        <v>198000</v>
      </c>
      <c r="H99" s="21"/>
    </row>
    <row r="100" spans="1:8" s="3" customFormat="1" ht="25.5" x14ac:dyDescent="0.2">
      <c r="A100" s="95"/>
      <c r="B100" s="109"/>
      <c r="C100" s="69" t="s">
        <v>178</v>
      </c>
      <c r="D100" s="95"/>
      <c r="E100" s="28">
        <f t="shared" si="1"/>
        <v>194000</v>
      </c>
      <c r="F100" s="29"/>
      <c r="G100" s="15">
        <v>194000</v>
      </c>
      <c r="H100" s="21"/>
    </row>
    <row r="101" spans="1:8" s="3" customFormat="1" ht="13.5" x14ac:dyDescent="0.2">
      <c r="A101" s="95"/>
      <c r="B101" s="109"/>
      <c r="C101" s="69" t="s">
        <v>286</v>
      </c>
      <c r="D101" s="95"/>
      <c r="E101" s="28">
        <f t="shared" si="1"/>
        <v>25381</v>
      </c>
      <c r="F101" s="29"/>
      <c r="G101" s="15">
        <v>25381</v>
      </c>
      <c r="H101" s="21"/>
    </row>
    <row r="102" spans="1:8" s="3" customFormat="1" ht="38.25" x14ac:dyDescent="0.2">
      <c r="A102" s="95"/>
      <c r="B102" s="87"/>
      <c r="C102" s="69" t="s">
        <v>179</v>
      </c>
      <c r="D102" s="95"/>
      <c r="E102" s="28">
        <f t="shared" si="1"/>
        <v>124619</v>
      </c>
      <c r="F102" s="29"/>
      <c r="G102" s="15">
        <f>150000-25381</f>
        <v>124619</v>
      </c>
      <c r="H102" s="21"/>
    </row>
    <row r="103" spans="1:8" s="3" customFormat="1" ht="25.5" x14ac:dyDescent="0.2">
      <c r="A103" s="95"/>
      <c r="B103" s="86" t="s">
        <v>52</v>
      </c>
      <c r="C103" s="69" t="s">
        <v>180</v>
      </c>
      <c r="D103" s="95"/>
      <c r="E103" s="28">
        <f t="shared" si="1"/>
        <v>148000</v>
      </c>
      <c r="F103" s="29"/>
      <c r="G103" s="15">
        <v>148000</v>
      </c>
      <c r="H103" s="21"/>
    </row>
    <row r="104" spans="1:8" s="3" customFormat="1" ht="38.25" x14ac:dyDescent="0.2">
      <c r="A104" s="95"/>
      <c r="B104" s="109"/>
      <c r="C104" s="69" t="str">
        <f>C95</f>
        <v>Ремонт комнаты детских инициатив, в том числе приобретение строительных материалов</v>
      </c>
      <c r="D104" s="95"/>
      <c r="E104" s="28">
        <f t="shared" si="1"/>
        <v>100000</v>
      </c>
      <c r="F104" s="29"/>
      <c r="G104" s="15">
        <v>100000</v>
      </c>
      <c r="H104" s="21"/>
    </row>
    <row r="105" spans="1:8" s="3" customFormat="1" ht="13.5" x14ac:dyDescent="0.2">
      <c r="A105" s="95"/>
      <c r="B105" s="109"/>
      <c r="C105" s="69" t="s">
        <v>261</v>
      </c>
      <c r="D105" s="95"/>
      <c r="E105" s="28">
        <f t="shared" si="1"/>
        <v>242200</v>
      </c>
      <c r="F105" s="29"/>
      <c r="G105" s="15">
        <v>242200</v>
      </c>
      <c r="H105" s="21"/>
    </row>
    <row r="106" spans="1:8" s="3" customFormat="1" ht="13.5" x14ac:dyDescent="0.2">
      <c r="A106" s="95"/>
      <c r="B106" s="87"/>
      <c r="C106" s="69" t="s">
        <v>181</v>
      </c>
      <c r="D106" s="95"/>
      <c r="E106" s="28">
        <f t="shared" si="1"/>
        <v>155600.19</v>
      </c>
      <c r="F106" s="29"/>
      <c r="G106" s="15">
        <v>155600.19</v>
      </c>
      <c r="H106" s="21"/>
    </row>
    <row r="107" spans="1:8" s="3" customFormat="1" x14ac:dyDescent="0.2">
      <c r="A107" s="95"/>
      <c r="B107" s="88" t="s">
        <v>182</v>
      </c>
      <c r="C107" s="69" t="s">
        <v>183</v>
      </c>
      <c r="D107" s="95"/>
      <c r="E107" s="28">
        <f t="shared" si="1"/>
        <v>907742.56</v>
      </c>
      <c r="F107" s="28">
        <v>0</v>
      </c>
      <c r="G107" s="15">
        <f>775000+132742.56</f>
        <v>907742.56</v>
      </c>
      <c r="H107" s="21"/>
    </row>
    <row r="108" spans="1:8" s="3" customFormat="1" ht="51" x14ac:dyDescent="0.2">
      <c r="A108" s="95"/>
      <c r="B108" s="97"/>
      <c r="C108" s="70" t="str">
        <f>C118</f>
        <v>Разработка проектной документации, сметной документации, услуги технического надзора, разработка сметной документации</v>
      </c>
      <c r="D108" s="95"/>
      <c r="E108" s="28">
        <f t="shared" si="1"/>
        <v>31179.8</v>
      </c>
      <c r="F108" s="28"/>
      <c r="G108" s="15">
        <v>31179.8</v>
      </c>
      <c r="H108" s="21"/>
    </row>
    <row r="109" spans="1:8" s="3" customFormat="1" x14ac:dyDescent="0.2">
      <c r="A109" s="95"/>
      <c r="B109" s="97"/>
      <c r="C109" s="70" t="s">
        <v>184</v>
      </c>
      <c r="D109" s="95"/>
      <c r="E109" s="28">
        <f t="shared" si="1"/>
        <v>354912.55</v>
      </c>
      <c r="F109" s="28"/>
      <c r="G109" s="15">
        <v>354912.55</v>
      </c>
      <c r="H109" s="21"/>
    </row>
    <row r="110" spans="1:8" s="3" customFormat="1" ht="38.25" x14ac:dyDescent="0.2">
      <c r="A110" s="95"/>
      <c r="B110" s="97"/>
      <c r="C110" s="70" t="str">
        <f>C102</f>
        <v>Ремонт кабинетов ОГЭ и комнаты детских инициатив, в том числе приобретение строительных материалов</v>
      </c>
      <c r="D110" s="95"/>
      <c r="E110" s="28">
        <f t="shared" si="1"/>
        <v>250000</v>
      </c>
      <c r="F110" s="28"/>
      <c r="G110" s="15">
        <v>250000</v>
      </c>
      <c r="H110" s="21"/>
    </row>
    <row r="111" spans="1:8" s="3" customFormat="1" x14ac:dyDescent="0.2">
      <c r="A111" s="95"/>
      <c r="B111" s="97"/>
      <c r="C111" s="70" t="s">
        <v>185</v>
      </c>
      <c r="D111" s="95"/>
      <c r="E111" s="28">
        <f t="shared" si="1"/>
        <v>476630</v>
      </c>
      <c r="F111" s="28"/>
      <c r="G111" s="15">
        <f>300700+175930</f>
        <v>476630</v>
      </c>
      <c r="H111" s="21"/>
    </row>
    <row r="112" spans="1:8" s="3" customFormat="1" x14ac:dyDescent="0.2">
      <c r="A112" s="95"/>
      <c r="B112" s="97"/>
      <c r="C112" s="70" t="s">
        <v>186</v>
      </c>
      <c r="D112" s="95"/>
      <c r="E112" s="28">
        <f t="shared" si="1"/>
        <v>85621</v>
      </c>
      <c r="F112" s="28"/>
      <c r="G112" s="15">
        <v>85621</v>
      </c>
      <c r="H112" s="21"/>
    </row>
    <row r="113" spans="1:8" s="3" customFormat="1" x14ac:dyDescent="0.2">
      <c r="A113" s="95"/>
      <c r="B113" s="97"/>
      <c r="C113" s="70" t="s">
        <v>118</v>
      </c>
      <c r="D113" s="95"/>
      <c r="E113" s="28">
        <f t="shared" si="1"/>
        <v>3168000</v>
      </c>
      <c r="F113" s="28"/>
      <c r="G113" s="15">
        <v>3168000</v>
      </c>
      <c r="H113" s="21"/>
    </row>
    <row r="114" spans="1:8" s="3" customFormat="1" x14ac:dyDescent="0.2">
      <c r="A114" s="95"/>
      <c r="B114" s="89"/>
      <c r="C114" s="70" t="s">
        <v>187</v>
      </c>
      <c r="D114" s="95"/>
      <c r="E114" s="28">
        <f t="shared" si="1"/>
        <v>682000</v>
      </c>
      <c r="F114" s="28">
        <v>0</v>
      </c>
      <c r="G114" s="15">
        <v>682000</v>
      </c>
      <c r="H114" s="21"/>
    </row>
    <row r="115" spans="1:8" s="3" customFormat="1" ht="25.5" x14ac:dyDescent="0.2">
      <c r="A115" s="95"/>
      <c r="B115" s="86" t="s">
        <v>188</v>
      </c>
      <c r="C115" s="70" t="s">
        <v>189</v>
      </c>
      <c r="D115" s="95"/>
      <c r="E115" s="28">
        <f t="shared" si="1"/>
        <v>886580.26</v>
      </c>
      <c r="F115" s="28"/>
      <c r="G115" s="15">
        <v>886580.26</v>
      </c>
      <c r="H115" s="21"/>
    </row>
    <row r="116" spans="1:8" s="3" customFormat="1" x14ac:dyDescent="0.2">
      <c r="A116" s="95"/>
      <c r="B116" s="109"/>
      <c r="C116" s="70" t="s">
        <v>190</v>
      </c>
      <c r="D116" s="95"/>
      <c r="E116" s="28">
        <f t="shared" si="1"/>
        <v>750000</v>
      </c>
      <c r="F116" s="28"/>
      <c r="G116" s="15">
        <f>450000+300000</f>
        <v>750000</v>
      </c>
      <c r="H116" s="21"/>
    </row>
    <row r="117" spans="1:8" s="3" customFormat="1" ht="55.9" customHeight="1" x14ac:dyDescent="0.2">
      <c r="A117" s="95"/>
      <c r="B117" s="109"/>
      <c r="C117" s="70" t="str">
        <f>C110</f>
        <v>Ремонт кабинетов ОГЭ и комнаты детских инициатив, в том числе приобретение строительных материалов</v>
      </c>
      <c r="D117" s="95"/>
      <c r="E117" s="28">
        <f t="shared" si="1"/>
        <v>250000</v>
      </c>
      <c r="F117" s="28"/>
      <c r="G117" s="15">
        <v>250000</v>
      </c>
      <c r="H117" s="21"/>
    </row>
    <row r="118" spans="1:8" s="3" customFormat="1" ht="51" x14ac:dyDescent="0.2">
      <c r="A118" s="95"/>
      <c r="B118" s="87"/>
      <c r="C118" s="70" t="str">
        <f>C96</f>
        <v>Разработка проектной документации, сметной документации, услуги технического надзора, разработка сметной документации</v>
      </c>
      <c r="D118" s="95"/>
      <c r="E118" s="28">
        <f t="shared" si="1"/>
        <v>38112</v>
      </c>
      <c r="F118" s="28"/>
      <c r="G118" s="15">
        <v>38112</v>
      </c>
      <c r="H118" s="21"/>
    </row>
    <row r="119" spans="1:8" s="3" customFormat="1" x14ac:dyDescent="0.2">
      <c r="A119" s="95"/>
      <c r="B119" s="86" t="s">
        <v>191</v>
      </c>
      <c r="C119" s="71" t="s">
        <v>187</v>
      </c>
      <c r="D119" s="95"/>
      <c r="E119" s="28">
        <f t="shared" si="1"/>
        <v>724617.96</v>
      </c>
      <c r="F119" s="13">
        <v>0</v>
      </c>
      <c r="G119" s="28">
        <v>724617.96</v>
      </c>
      <c r="H119" s="21"/>
    </row>
    <row r="120" spans="1:8" s="3" customFormat="1" ht="38.25" x14ac:dyDescent="0.2">
      <c r="A120" s="95"/>
      <c r="B120" s="109"/>
      <c r="C120" s="71" t="str">
        <f>C104</f>
        <v>Ремонт комнаты детских инициатив, в том числе приобретение строительных материалов</v>
      </c>
      <c r="D120" s="95"/>
      <c r="E120" s="28">
        <f t="shared" si="1"/>
        <v>100000</v>
      </c>
      <c r="F120" s="13"/>
      <c r="G120" s="28">
        <v>100000</v>
      </c>
      <c r="H120" s="21"/>
    </row>
    <row r="121" spans="1:8" s="3" customFormat="1" ht="25.5" x14ac:dyDescent="0.2">
      <c r="A121" s="95"/>
      <c r="B121" s="109"/>
      <c r="C121" s="71" t="s">
        <v>260</v>
      </c>
      <c r="D121" s="95"/>
      <c r="E121" s="28">
        <f t="shared" si="1"/>
        <v>32000</v>
      </c>
      <c r="F121" s="13"/>
      <c r="G121" s="28">
        <v>32000</v>
      </c>
      <c r="H121" s="21"/>
    </row>
    <row r="122" spans="1:8" s="3" customFormat="1" ht="25.5" x14ac:dyDescent="0.2">
      <c r="A122" s="95"/>
      <c r="B122" s="109"/>
      <c r="C122" s="71" t="s">
        <v>192</v>
      </c>
      <c r="D122" s="95"/>
      <c r="E122" s="28">
        <f t="shared" si="1"/>
        <v>200000</v>
      </c>
      <c r="F122" s="13"/>
      <c r="G122" s="28">
        <v>200000</v>
      </c>
      <c r="H122" s="21"/>
    </row>
    <row r="123" spans="1:8" s="3" customFormat="1" ht="38.25" x14ac:dyDescent="0.2">
      <c r="A123" s="95"/>
      <c r="B123" s="87"/>
      <c r="C123" s="71" t="s">
        <v>193</v>
      </c>
      <c r="D123" s="95"/>
      <c r="E123" s="28">
        <f t="shared" si="1"/>
        <v>55000</v>
      </c>
      <c r="F123" s="13"/>
      <c r="G123" s="28">
        <v>55000</v>
      </c>
      <c r="H123" s="21"/>
    </row>
    <row r="124" spans="1:8" s="3" customFormat="1" x14ac:dyDescent="0.2">
      <c r="A124" s="95"/>
      <c r="B124" s="86" t="s">
        <v>194</v>
      </c>
      <c r="C124" s="71" t="s">
        <v>195</v>
      </c>
      <c r="D124" s="95"/>
      <c r="E124" s="28">
        <f t="shared" si="1"/>
        <v>82996.13</v>
      </c>
      <c r="F124" s="13"/>
      <c r="G124" s="28">
        <v>82996.13</v>
      </c>
      <c r="H124" s="21"/>
    </row>
    <row r="125" spans="1:8" s="3" customFormat="1" ht="38.25" x14ac:dyDescent="0.2">
      <c r="A125" s="95"/>
      <c r="B125" s="109"/>
      <c r="C125" s="71" t="str">
        <f>C120</f>
        <v>Ремонт комнаты детских инициатив, в том числе приобретение строительных материалов</v>
      </c>
      <c r="D125" s="95"/>
      <c r="E125" s="28">
        <f t="shared" si="1"/>
        <v>3500</v>
      </c>
      <c r="F125" s="13"/>
      <c r="G125" s="28">
        <f>100000-96500</f>
        <v>3500</v>
      </c>
      <c r="H125" s="21"/>
    </row>
    <row r="126" spans="1:8" s="3" customFormat="1" ht="42.6" customHeight="1" x14ac:dyDescent="0.2">
      <c r="A126" s="95"/>
      <c r="B126" s="87"/>
      <c r="C126" s="71" t="s">
        <v>192</v>
      </c>
      <c r="D126" s="96"/>
      <c r="E126" s="28">
        <f t="shared" si="1"/>
        <v>200000</v>
      </c>
      <c r="F126" s="13"/>
      <c r="G126" s="28">
        <v>200000</v>
      </c>
      <c r="H126" s="21"/>
    </row>
    <row r="127" spans="1:8" s="3" customFormat="1" ht="51" x14ac:dyDescent="0.2">
      <c r="A127" s="95"/>
      <c r="B127" s="86" t="s">
        <v>196</v>
      </c>
      <c r="C127" s="71" t="s">
        <v>197</v>
      </c>
      <c r="D127" s="7" t="s">
        <v>198</v>
      </c>
      <c r="E127" s="28">
        <f t="shared" si="1"/>
        <v>1020400</v>
      </c>
      <c r="F127" s="13">
        <v>910400</v>
      </c>
      <c r="G127" s="28">
        <v>110000</v>
      </c>
      <c r="H127" s="21"/>
    </row>
    <row r="128" spans="1:8" s="3" customFormat="1" ht="25.5" x14ac:dyDescent="0.2">
      <c r="A128" s="95"/>
      <c r="B128" s="109"/>
      <c r="C128" s="71" t="s">
        <v>277</v>
      </c>
      <c r="D128" s="7"/>
      <c r="E128" s="28">
        <f t="shared" si="1"/>
        <v>31410</v>
      </c>
      <c r="F128" s="13"/>
      <c r="G128" s="28">
        <v>31410</v>
      </c>
      <c r="H128" s="21"/>
    </row>
    <row r="129" spans="1:8" s="3" customFormat="1" x14ac:dyDescent="0.2">
      <c r="A129" s="95"/>
      <c r="B129" s="109"/>
      <c r="C129" s="71" t="s">
        <v>160</v>
      </c>
      <c r="D129" s="7"/>
      <c r="E129" s="28">
        <f t="shared" si="1"/>
        <v>263266.17</v>
      </c>
      <c r="F129" s="13"/>
      <c r="G129" s="28">
        <f>177800+85466.17</f>
        <v>263266.17</v>
      </c>
      <c r="H129" s="21"/>
    </row>
    <row r="130" spans="1:8" s="3" customFormat="1" x14ac:dyDescent="0.2">
      <c r="A130" s="95"/>
      <c r="B130" s="109"/>
      <c r="C130" s="71" t="s">
        <v>147</v>
      </c>
      <c r="D130" s="7"/>
      <c r="E130" s="28">
        <f t="shared" si="1"/>
        <v>499999</v>
      </c>
      <c r="F130" s="13"/>
      <c r="G130" s="28">
        <v>499999</v>
      </c>
      <c r="H130" s="21"/>
    </row>
    <row r="131" spans="1:8" s="3" customFormat="1" ht="51" x14ac:dyDescent="0.2">
      <c r="A131" s="95"/>
      <c r="B131" s="87"/>
      <c r="C131" s="71" t="str">
        <f>C118</f>
        <v>Разработка проектной документации, сметной документации, услуги технического надзора, разработка сметной документации</v>
      </c>
      <c r="D131" s="7"/>
      <c r="E131" s="28">
        <f t="shared" si="1"/>
        <v>33610.83</v>
      </c>
      <c r="F131" s="13"/>
      <c r="G131" s="28">
        <f>14486+17500+1624.83</f>
        <v>33610.83</v>
      </c>
      <c r="H131" s="21"/>
    </row>
    <row r="132" spans="1:8" s="3" customFormat="1" ht="25.5" x14ac:dyDescent="0.2">
      <c r="A132" s="95"/>
      <c r="B132" s="86" t="s">
        <v>199</v>
      </c>
      <c r="C132" s="71" t="s">
        <v>192</v>
      </c>
      <c r="D132" s="7"/>
      <c r="E132" s="28">
        <f t="shared" si="1"/>
        <v>200000</v>
      </c>
      <c r="F132" s="13"/>
      <c r="G132" s="28">
        <v>200000</v>
      </c>
      <c r="H132" s="21"/>
    </row>
    <row r="133" spans="1:8" s="3" customFormat="1" x14ac:dyDescent="0.2">
      <c r="A133" s="95"/>
      <c r="B133" s="87"/>
      <c r="C133" s="71" t="s">
        <v>118</v>
      </c>
      <c r="D133" s="7"/>
      <c r="E133" s="28">
        <f t="shared" si="1"/>
        <v>234000</v>
      </c>
      <c r="F133" s="13"/>
      <c r="G133" s="28">
        <v>234000</v>
      </c>
      <c r="H133" s="21"/>
    </row>
    <row r="134" spans="1:8" s="3" customFormat="1" ht="51" x14ac:dyDescent="0.2">
      <c r="A134" s="95"/>
      <c r="B134" s="86" t="s">
        <v>64</v>
      </c>
      <c r="C134" s="69" t="s">
        <v>200</v>
      </c>
      <c r="D134" s="7"/>
      <c r="E134" s="28">
        <f t="shared" si="1"/>
        <v>56000</v>
      </c>
      <c r="F134" s="13"/>
      <c r="G134" s="28">
        <v>56000</v>
      </c>
      <c r="H134" s="21"/>
    </row>
    <row r="135" spans="1:8" s="3" customFormat="1" x14ac:dyDescent="0.2">
      <c r="A135" s="95"/>
      <c r="B135" s="109"/>
      <c r="C135" s="69" t="s">
        <v>201</v>
      </c>
      <c r="D135" s="7"/>
      <c r="E135" s="28">
        <f t="shared" si="1"/>
        <v>26480</v>
      </c>
      <c r="F135" s="13"/>
      <c r="G135" s="28">
        <v>26480</v>
      </c>
      <c r="H135" s="21"/>
    </row>
    <row r="136" spans="1:8" s="3" customFormat="1" ht="25.5" x14ac:dyDescent="0.2">
      <c r="A136" s="95"/>
      <c r="B136" s="109"/>
      <c r="C136" s="72" t="s">
        <v>202</v>
      </c>
      <c r="D136" s="7"/>
      <c r="E136" s="28">
        <f t="shared" si="1"/>
        <v>120000</v>
      </c>
      <c r="F136" s="13"/>
      <c r="G136" s="26">
        <v>120000</v>
      </c>
      <c r="H136" s="21"/>
    </row>
    <row r="137" spans="1:8" s="3" customFormat="1" x14ac:dyDescent="0.2">
      <c r="A137" s="95"/>
      <c r="B137" s="109"/>
      <c r="C137" s="72" t="s">
        <v>287</v>
      </c>
      <c r="D137" s="7"/>
      <c r="E137" s="28">
        <f t="shared" si="1"/>
        <v>288529.88</v>
      </c>
      <c r="F137" s="13"/>
      <c r="G137" s="26">
        <v>288529.88</v>
      </c>
      <c r="H137" s="21"/>
    </row>
    <row r="138" spans="1:8" s="3" customFormat="1" ht="30" x14ac:dyDescent="0.2">
      <c r="A138" s="95"/>
      <c r="B138" s="109"/>
      <c r="C138" s="73" t="s">
        <v>203</v>
      </c>
      <c r="D138" s="7"/>
      <c r="E138" s="28">
        <f t="shared" si="1"/>
        <v>136749.32</v>
      </c>
      <c r="F138" s="13"/>
      <c r="G138" s="25">
        <f>134828.32+1921</f>
        <v>136749.32</v>
      </c>
      <c r="H138" s="21"/>
    </row>
    <row r="139" spans="1:8" s="3" customFormat="1" ht="38.25" x14ac:dyDescent="0.2">
      <c r="A139" s="95"/>
      <c r="B139" s="87"/>
      <c r="C139" s="69" t="str">
        <f>C167</f>
        <v>Ремонт кабинетов ОГЭ и комнаты детских инициатив, в том числе приобретение строительных материалов</v>
      </c>
      <c r="D139" s="7"/>
      <c r="E139" s="28">
        <f t="shared" si="1"/>
        <v>150000</v>
      </c>
      <c r="F139" s="13"/>
      <c r="G139" s="28">
        <v>150000</v>
      </c>
      <c r="H139" s="21"/>
    </row>
    <row r="140" spans="1:8" s="3" customFormat="1" ht="25.5" x14ac:dyDescent="0.2">
      <c r="A140" s="95"/>
      <c r="B140" s="117" t="s">
        <v>204</v>
      </c>
      <c r="C140" s="71" t="s">
        <v>205</v>
      </c>
      <c r="D140" s="7"/>
      <c r="E140" s="28">
        <f t="shared" si="1"/>
        <v>998600</v>
      </c>
      <c r="F140" s="13"/>
      <c r="G140" s="28">
        <v>998600</v>
      </c>
      <c r="H140" s="21"/>
    </row>
    <row r="141" spans="1:8" s="3" customFormat="1" x14ac:dyDescent="0.2">
      <c r="A141" s="95"/>
      <c r="B141" s="118"/>
      <c r="C141" s="71" t="s">
        <v>206</v>
      </c>
      <c r="D141" s="7"/>
      <c r="E141" s="28">
        <f t="shared" si="1"/>
        <v>238261</v>
      </c>
      <c r="F141" s="13"/>
      <c r="G141" s="28">
        <v>238261</v>
      </c>
      <c r="H141" s="21"/>
    </row>
    <row r="142" spans="1:8" s="3" customFormat="1" ht="25.5" x14ac:dyDescent="0.2">
      <c r="A142" s="95"/>
      <c r="B142" s="118"/>
      <c r="C142" s="71" t="s">
        <v>271</v>
      </c>
      <c r="D142" s="7"/>
      <c r="E142" s="28">
        <f t="shared" si="1"/>
        <v>141547.18</v>
      </c>
      <c r="F142" s="13"/>
      <c r="G142" s="26">
        <v>141547.18</v>
      </c>
      <c r="H142" s="21"/>
    </row>
    <row r="143" spans="1:8" s="3" customFormat="1" ht="38.25" x14ac:dyDescent="0.2">
      <c r="A143" s="95"/>
      <c r="B143" s="118"/>
      <c r="C143" s="71" t="s">
        <v>272</v>
      </c>
      <c r="D143" s="7"/>
      <c r="E143" s="28">
        <f t="shared" si="1"/>
        <v>41700</v>
      </c>
      <c r="F143" s="13"/>
      <c r="G143" s="26">
        <v>41700</v>
      </c>
      <c r="H143" s="21"/>
    </row>
    <row r="144" spans="1:8" s="3" customFormat="1" ht="38.25" x14ac:dyDescent="0.2">
      <c r="A144" s="95"/>
      <c r="B144" s="118"/>
      <c r="C144" s="71" t="s">
        <v>273</v>
      </c>
      <c r="D144" s="7"/>
      <c r="E144" s="28">
        <f t="shared" si="1"/>
        <v>26000</v>
      </c>
      <c r="F144" s="13"/>
      <c r="G144" s="26">
        <v>26000</v>
      </c>
      <c r="H144" s="21"/>
    </row>
    <row r="145" spans="1:8" s="3" customFormat="1" ht="38.25" x14ac:dyDescent="0.2">
      <c r="A145" s="95"/>
      <c r="B145" s="118"/>
      <c r="C145" s="71" t="s">
        <v>274</v>
      </c>
      <c r="D145" s="7"/>
      <c r="E145" s="28">
        <f t="shared" si="1"/>
        <v>906758.16</v>
      </c>
      <c r="F145" s="13"/>
      <c r="G145" s="26">
        <v>906758.16</v>
      </c>
      <c r="H145" s="21"/>
    </row>
    <row r="146" spans="1:8" s="3" customFormat="1" x14ac:dyDescent="0.2">
      <c r="A146" s="95"/>
      <c r="B146" s="118"/>
      <c r="C146" s="71" t="s">
        <v>279</v>
      </c>
      <c r="D146" s="7"/>
      <c r="E146" s="28">
        <f t="shared" si="1"/>
        <v>33600</v>
      </c>
      <c r="F146" s="13"/>
      <c r="G146" s="26">
        <v>33600</v>
      </c>
      <c r="H146" s="21"/>
    </row>
    <row r="147" spans="1:8" s="3" customFormat="1" ht="25.5" x14ac:dyDescent="0.2">
      <c r="A147" s="95"/>
      <c r="B147" s="118"/>
      <c r="C147" s="71" t="s">
        <v>278</v>
      </c>
      <c r="D147" s="7"/>
      <c r="E147" s="28">
        <f t="shared" si="1"/>
        <v>51820</v>
      </c>
      <c r="F147" s="13"/>
      <c r="G147" s="26">
        <v>51820</v>
      </c>
      <c r="H147" s="21"/>
    </row>
    <row r="148" spans="1:8" s="3" customFormat="1" ht="38.25" x14ac:dyDescent="0.2">
      <c r="A148" s="95"/>
      <c r="B148" s="118"/>
      <c r="C148" s="71" t="s">
        <v>281</v>
      </c>
      <c r="D148" s="7"/>
      <c r="E148" s="28">
        <f t="shared" si="1"/>
        <v>40227</v>
      </c>
      <c r="F148" s="13"/>
      <c r="G148" s="26">
        <v>40227</v>
      </c>
      <c r="H148" s="21"/>
    </row>
    <row r="149" spans="1:8" s="3" customFormat="1" ht="38.25" x14ac:dyDescent="0.2">
      <c r="A149" s="95"/>
      <c r="B149" s="118"/>
      <c r="C149" s="71" t="str">
        <f>C125</f>
        <v>Ремонт комнаты детских инициатив, в том числе приобретение строительных материалов</v>
      </c>
      <c r="D149" s="7"/>
      <c r="E149" s="28">
        <f t="shared" si="1"/>
        <v>71000</v>
      </c>
      <c r="F149" s="13"/>
      <c r="G149" s="28">
        <f>200000-129000</f>
        <v>71000</v>
      </c>
      <c r="H149" s="21"/>
    </row>
    <row r="150" spans="1:8" s="3" customFormat="1" x14ac:dyDescent="0.2">
      <c r="A150" s="95"/>
      <c r="B150" s="118"/>
      <c r="C150" s="71" t="s">
        <v>259</v>
      </c>
      <c r="D150" s="7"/>
      <c r="E150" s="28">
        <f t="shared" si="1"/>
        <v>151901.73000000001</v>
      </c>
      <c r="F150" s="13"/>
      <c r="G150" s="28">
        <v>151901.73000000001</v>
      </c>
      <c r="H150" s="21"/>
    </row>
    <row r="151" spans="1:8" s="3" customFormat="1" x14ac:dyDescent="0.2">
      <c r="A151" s="95"/>
      <c r="B151" s="118"/>
      <c r="C151" s="71" t="s">
        <v>258</v>
      </c>
      <c r="D151" s="7"/>
      <c r="E151" s="28">
        <f t="shared" si="1"/>
        <v>197000</v>
      </c>
      <c r="F151" s="13"/>
      <c r="G151" s="28">
        <v>197000</v>
      </c>
      <c r="H151" s="21"/>
    </row>
    <row r="152" spans="1:8" s="3" customFormat="1" x14ac:dyDescent="0.2">
      <c r="A152" s="95"/>
      <c r="B152" s="118"/>
      <c r="C152" s="71" t="s">
        <v>270</v>
      </c>
      <c r="D152" s="7"/>
      <c r="E152" s="28">
        <f t="shared" si="1"/>
        <v>2411660</v>
      </c>
      <c r="F152" s="13"/>
      <c r="G152" s="28">
        <v>2411660</v>
      </c>
      <c r="H152" s="21"/>
    </row>
    <row r="153" spans="1:8" s="3" customFormat="1" x14ac:dyDescent="0.2">
      <c r="A153" s="95"/>
      <c r="B153" s="119"/>
      <c r="C153" s="72" t="s">
        <v>269</v>
      </c>
      <c r="D153" s="7"/>
      <c r="E153" s="28">
        <f t="shared" si="1"/>
        <v>234149.02</v>
      </c>
      <c r="F153" s="13"/>
      <c r="G153" s="26">
        <v>234149.02</v>
      </c>
      <c r="H153" s="21"/>
    </row>
    <row r="154" spans="1:8" s="3" customFormat="1" x14ac:dyDescent="0.2">
      <c r="A154" s="95"/>
      <c r="B154" s="86" t="s">
        <v>207</v>
      </c>
      <c r="C154" s="69" t="s">
        <v>208</v>
      </c>
      <c r="D154" s="94" t="s">
        <v>101</v>
      </c>
      <c r="E154" s="28">
        <f t="shared" si="1"/>
        <v>1023350.71</v>
      </c>
      <c r="F154" s="13">
        <v>0</v>
      </c>
      <c r="G154" s="28">
        <v>1023350.71</v>
      </c>
      <c r="H154" s="21"/>
    </row>
    <row r="155" spans="1:8" s="3" customFormat="1" ht="60" customHeight="1" x14ac:dyDescent="0.2">
      <c r="A155" s="95"/>
      <c r="B155" s="109"/>
      <c r="C155" s="69" t="str">
        <f>C110</f>
        <v>Ремонт кабинетов ОГЭ и комнаты детских инициатив, в том числе приобретение строительных материалов</v>
      </c>
      <c r="D155" s="95"/>
      <c r="E155" s="28">
        <f t="shared" si="1"/>
        <v>277636.08</v>
      </c>
      <c r="F155" s="13"/>
      <c r="G155" s="28">
        <v>277636.08</v>
      </c>
      <c r="H155" s="21"/>
    </row>
    <row r="156" spans="1:8" s="3" customFormat="1" x14ac:dyDescent="0.2">
      <c r="A156" s="95"/>
      <c r="B156" s="109"/>
      <c r="C156" s="69" t="s">
        <v>185</v>
      </c>
      <c r="D156" s="95"/>
      <c r="E156" s="28">
        <f t="shared" si="1"/>
        <v>1386785.57</v>
      </c>
      <c r="F156" s="13"/>
      <c r="G156" s="28">
        <v>1386785.57</v>
      </c>
      <c r="H156" s="21"/>
    </row>
    <row r="157" spans="1:8" ht="51" x14ac:dyDescent="0.2">
      <c r="A157" s="95"/>
      <c r="B157" s="39"/>
      <c r="C157" s="69" t="s">
        <v>117</v>
      </c>
      <c r="D157" s="95"/>
      <c r="E157" s="28">
        <f>G157</f>
        <v>1595566.12</v>
      </c>
      <c r="F157" s="13"/>
      <c r="G157" s="28">
        <f>1245566.12+350000</f>
        <v>1595566.12</v>
      </c>
    </row>
    <row r="158" spans="1:8" ht="25.5" x14ac:dyDescent="0.2">
      <c r="A158" s="95"/>
      <c r="B158" s="86" t="s">
        <v>209</v>
      </c>
      <c r="C158" s="69" t="s">
        <v>245</v>
      </c>
      <c r="D158" s="95"/>
      <c r="E158" s="28">
        <f t="shared" si="1"/>
        <v>2342054.65</v>
      </c>
      <c r="F158" s="13"/>
      <c r="G158" s="28">
        <f>2040420+301634.65</f>
        <v>2342054.65</v>
      </c>
    </row>
    <row r="159" spans="1:8" x14ac:dyDescent="0.2">
      <c r="A159" s="95"/>
      <c r="B159" s="109"/>
      <c r="C159" s="69" t="s">
        <v>246</v>
      </c>
      <c r="D159" s="95"/>
      <c r="E159" s="15">
        <f t="shared" si="1"/>
        <v>137247.1</v>
      </c>
      <c r="F159" s="35"/>
      <c r="G159" s="15">
        <v>137247.1</v>
      </c>
    </row>
    <row r="160" spans="1:8" ht="38.25" x14ac:dyDescent="0.2">
      <c r="A160" s="95"/>
      <c r="B160" s="109"/>
      <c r="C160" s="69" t="str">
        <f>C167</f>
        <v>Ремонт кабинетов ОГЭ и комнаты детских инициатив, в том числе приобретение строительных материалов</v>
      </c>
      <c r="D160" s="95"/>
      <c r="E160" s="28">
        <f t="shared" si="1"/>
        <v>250000</v>
      </c>
      <c r="F160" s="13"/>
      <c r="G160" s="28">
        <v>250000</v>
      </c>
    </row>
    <row r="161" spans="1:8" x14ac:dyDescent="0.2">
      <c r="A161" s="95"/>
      <c r="B161" s="87"/>
      <c r="C161" s="69" t="s">
        <v>118</v>
      </c>
      <c r="D161" s="95"/>
      <c r="E161" s="28">
        <f t="shared" si="1"/>
        <v>90000</v>
      </c>
      <c r="F161" s="13"/>
      <c r="G161" s="28">
        <v>90000</v>
      </c>
    </row>
    <row r="162" spans="1:8" ht="38.25" x14ac:dyDescent="0.2">
      <c r="A162" s="95"/>
      <c r="B162" s="117" t="s">
        <v>69</v>
      </c>
      <c r="C162" s="69" t="str">
        <f>C167</f>
        <v>Ремонт кабинетов ОГЭ и комнаты детских инициатив, в том числе приобретение строительных материалов</v>
      </c>
      <c r="D162" s="95"/>
      <c r="E162" s="28">
        <f t="shared" si="1"/>
        <v>250000</v>
      </c>
      <c r="F162" s="13"/>
      <c r="G162" s="28">
        <v>250000</v>
      </c>
    </row>
    <row r="163" spans="1:8" x14ac:dyDescent="0.2">
      <c r="A163" s="95"/>
      <c r="B163" s="118"/>
      <c r="C163" s="69" t="s">
        <v>201</v>
      </c>
      <c r="D163" s="95"/>
      <c r="E163" s="28">
        <f t="shared" si="1"/>
        <v>35448</v>
      </c>
      <c r="F163" s="13"/>
      <c r="G163" s="28">
        <v>35448</v>
      </c>
    </row>
    <row r="164" spans="1:8" x14ac:dyDescent="0.2">
      <c r="A164" s="95"/>
      <c r="B164" s="118"/>
      <c r="C164" s="69" t="s">
        <v>280</v>
      </c>
      <c r="D164" s="95"/>
      <c r="E164" s="28">
        <f t="shared" si="1"/>
        <v>32288</v>
      </c>
      <c r="F164" s="13"/>
      <c r="G164" s="28">
        <v>32288</v>
      </c>
    </row>
    <row r="165" spans="1:8" x14ac:dyDescent="0.2">
      <c r="A165" s="95"/>
      <c r="B165" s="119"/>
      <c r="C165" s="72" t="s">
        <v>210</v>
      </c>
      <c r="D165" s="95"/>
      <c r="E165" s="28">
        <f t="shared" si="1"/>
        <v>259641.60000000001</v>
      </c>
      <c r="F165" s="13"/>
      <c r="G165" s="26">
        <v>259641.60000000001</v>
      </c>
    </row>
    <row r="166" spans="1:8" x14ac:dyDescent="0.2">
      <c r="A166" s="95"/>
      <c r="B166" s="117" t="s">
        <v>72</v>
      </c>
      <c r="C166" s="72" t="s">
        <v>126</v>
      </c>
      <c r="D166" s="95"/>
      <c r="E166" s="28">
        <f t="shared" si="1"/>
        <v>1806738.72</v>
      </c>
      <c r="F166" s="13"/>
      <c r="G166" s="26">
        <f>1221300+585438.72</f>
        <v>1806738.72</v>
      </c>
    </row>
    <row r="167" spans="1:8" ht="58.9" customHeight="1" x14ac:dyDescent="0.2">
      <c r="A167" s="95"/>
      <c r="B167" s="119"/>
      <c r="C167" s="69" t="str">
        <f>C102</f>
        <v>Ремонт кабинетов ОГЭ и комнаты детских инициатив, в том числе приобретение строительных материалов</v>
      </c>
      <c r="D167" s="95"/>
      <c r="E167" s="28">
        <f t="shared" si="1"/>
        <v>150000</v>
      </c>
      <c r="F167" s="13"/>
      <c r="G167" s="28">
        <v>150000</v>
      </c>
    </row>
    <row r="168" spans="1:8" ht="25.5" x14ac:dyDescent="0.2">
      <c r="A168" s="95"/>
      <c r="B168" s="86" t="s">
        <v>73</v>
      </c>
      <c r="C168" s="69" t="str">
        <f>C132</f>
        <v>Ремонт кабинетов ЕГЭ, в том числе приобретение строительных материалов</v>
      </c>
      <c r="D168" s="95"/>
      <c r="E168" s="28">
        <f t="shared" si="1"/>
        <v>200000</v>
      </c>
      <c r="F168" s="13"/>
      <c r="G168" s="28">
        <f>200000</f>
        <v>200000</v>
      </c>
    </row>
    <row r="169" spans="1:8" x14ac:dyDescent="0.2">
      <c r="A169" s="95"/>
      <c r="B169" s="109"/>
      <c r="C169" s="69" t="s">
        <v>106</v>
      </c>
      <c r="D169" s="95"/>
      <c r="E169" s="28">
        <f t="shared" si="1"/>
        <v>221000</v>
      </c>
      <c r="F169" s="13"/>
      <c r="G169" s="28">
        <f>186000+35000</f>
        <v>221000</v>
      </c>
    </row>
    <row r="170" spans="1:8" x14ac:dyDescent="0.2">
      <c r="A170" s="95"/>
      <c r="B170" s="109"/>
      <c r="C170" s="69" t="s">
        <v>275</v>
      </c>
      <c r="D170" s="95"/>
      <c r="E170" s="28">
        <f t="shared" si="1"/>
        <v>131951.82</v>
      </c>
      <c r="F170" s="13"/>
      <c r="G170" s="28">
        <v>131951.82</v>
      </c>
    </row>
    <row r="171" spans="1:8" ht="38.25" x14ac:dyDescent="0.2">
      <c r="A171" s="95"/>
      <c r="B171" s="87"/>
      <c r="C171" s="69" t="str">
        <f>C149</f>
        <v>Ремонт комнаты детских инициатив, в том числе приобретение строительных материалов</v>
      </c>
      <c r="D171" s="95"/>
      <c r="E171" s="28">
        <f t="shared" si="1"/>
        <v>48090</v>
      </c>
      <c r="F171" s="13"/>
      <c r="G171" s="28">
        <f>100000-51910</f>
        <v>48090</v>
      </c>
    </row>
    <row r="172" spans="1:8" ht="25.5" x14ac:dyDescent="0.2">
      <c r="A172" s="95"/>
      <c r="B172" s="98" t="s">
        <v>75</v>
      </c>
      <c r="C172" s="69" t="s">
        <v>211</v>
      </c>
      <c r="D172" s="95"/>
      <c r="E172" s="106">
        <f>F172+G172</f>
        <v>21078995.719999999</v>
      </c>
      <c r="F172" s="107"/>
      <c r="G172" s="116">
        <f>21078995.72</f>
        <v>21078995.719999999</v>
      </c>
    </row>
    <row r="173" spans="1:8" ht="25.5" x14ac:dyDescent="0.2">
      <c r="A173" s="95"/>
      <c r="B173" s="98"/>
      <c r="C173" s="69" t="s">
        <v>212</v>
      </c>
      <c r="D173" s="95"/>
      <c r="E173" s="106"/>
      <c r="F173" s="107"/>
      <c r="G173" s="116"/>
    </row>
    <row r="174" spans="1:8" ht="92.25" customHeight="1" x14ac:dyDescent="0.2">
      <c r="A174" s="95"/>
      <c r="B174" s="98"/>
      <c r="C174" s="69" t="s">
        <v>242</v>
      </c>
      <c r="D174" s="95"/>
      <c r="E174" s="106"/>
      <c r="F174" s="107"/>
      <c r="G174" s="116"/>
    </row>
    <row r="175" spans="1:8" s="3" customFormat="1" ht="30" customHeight="1" x14ac:dyDescent="0.2">
      <c r="A175" s="95"/>
      <c r="B175" s="98"/>
      <c r="C175" s="69" t="s">
        <v>213</v>
      </c>
      <c r="D175" s="95"/>
      <c r="E175" s="106"/>
      <c r="F175" s="107"/>
      <c r="G175" s="116"/>
      <c r="H175" s="21"/>
    </row>
    <row r="176" spans="1:8" s="3" customFormat="1" x14ac:dyDescent="0.2">
      <c r="A176" s="95"/>
      <c r="B176" s="98"/>
      <c r="C176" s="69" t="s">
        <v>214</v>
      </c>
      <c r="D176" s="95"/>
      <c r="E176" s="106"/>
      <c r="F176" s="107"/>
      <c r="G176" s="116"/>
      <c r="H176" s="21"/>
    </row>
    <row r="177" spans="1:8" s="3" customFormat="1" ht="25.5" x14ac:dyDescent="0.2">
      <c r="A177" s="95"/>
      <c r="B177" s="98"/>
      <c r="C177" s="69" t="s">
        <v>252</v>
      </c>
      <c r="D177" s="95"/>
      <c r="E177" s="106"/>
      <c r="F177" s="107"/>
      <c r="G177" s="116"/>
      <c r="H177" s="21"/>
    </row>
    <row r="178" spans="1:8" s="3" customFormat="1" ht="38.25" x14ac:dyDescent="0.2">
      <c r="A178" s="95"/>
      <c r="B178" s="98"/>
      <c r="C178" s="69" t="str">
        <f>C171</f>
        <v>Ремонт комнаты детских инициатив, в том числе приобретение строительных материалов</v>
      </c>
      <c r="D178" s="95"/>
      <c r="E178" s="106"/>
      <c r="F178" s="107"/>
      <c r="G178" s="116"/>
      <c r="H178" s="21"/>
    </row>
    <row r="179" spans="1:8" s="3" customFormat="1" x14ac:dyDescent="0.2">
      <c r="A179" s="95"/>
      <c r="B179" s="98"/>
      <c r="C179" s="69" t="s">
        <v>251</v>
      </c>
      <c r="D179" s="95"/>
      <c r="E179" s="106"/>
      <c r="F179" s="107"/>
      <c r="G179" s="116"/>
      <c r="H179" s="21"/>
    </row>
    <row r="180" spans="1:8" s="3" customFormat="1" ht="25.5" x14ac:dyDescent="0.2">
      <c r="A180" s="95"/>
      <c r="B180" s="98"/>
      <c r="C180" s="69" t="s">
        <v>215</v>
      </c>
      <c r="D180" s="95"/>
      <c r="E180" s="106"/>
      <c r="F180" s="107"/>
      <c r="G180" s="116"/>
      <c r="H180" s="21"/>
    </row>
    <row r="181" spans="1:8" s="3" customFormat="1" ht="25.5" x14ac:dyDescent="0.2">
      <c r="A181" s="95"/>
      <c r="B181" s="98"/>
      <c r="C181" s="69" t="s">
        <v>216</v>
      </c>
      <c r="D181" s="95"/>
      <c r="E181" s="106"/>
      <c r="F181" s="107"/>
      <c r="G181" s="116"/>
      <c r="H181" s="21"/>
    </row>
    <row r="182" spans="1:8" s="3" customFormat="1" ht="38.25" x14ac:dyDescent="0.2">
      <c r="A182" s="95"/>
      <c r="B182" s="88" t="s">
        <v>217</v>
      </c>
      <c r="C182" s="69" t="str">
        <f>C167</f>
        <v>Ремонт кабинетов ОГЭ и комнаты детских инициатив, в том числе приобретение строительных материалов</v>
      </c>
      <c r="D182" s="95"/>
      <c r="E182" s="12">
        <f t="shared" ref="E182:E196" si="2">F182+G182</f>
        <v>250000</v>
      </c>
      <c r="F182" s="10"/>
      <c r="G182" s="15">
        <v>250000</v>
      </c>
      <c r="H182" s="21"/>
    </row>
    <row r="183" spans="1:8" s="3" customFormat="1" x14ac:dyDescent="0.2">
      <c r="A183" s="95"/>
      <c r="B183" s="89"/>
      <c r="C183" s="69" t="s">
        <v>114</v>
      </c>
      <c r="D183" s="95"/>
      <c r="E183" s="12">
        <f t="shared" si="2"/>
        <v>388050</v>
      </c>
      <c r="F183" s="10"/>
      <c r="G183" s="15">
        <v>388050</v>
      </c>
      <c r="H183" s="21"/>
    </row>
    <row r="184" spans="1:8" s="3" customFormat="1" ht="25.5" x14ac:dyDescent="0.2">
      <c r="A184" s="95"/>
      <c r="B184" s="88" t="s">
        <v>218</v>
      </c>
      <c r="C184" s="69" t="s">
        <v>219</v>
      </c>
      <c r="D184" s="95"/>
      <c r="E184" s="12">
        <f t="shared" si="2"/>
        <v>278049.05</v>
      </c>
      <c r="F184" s="10"/>
      <c r="G184" s="15">
        <v>278049.05</v>
      </c>
      <c r="H184" s="21"/>
    </row>
    <row r="185" spans="1:8" s="3" customFormat="1" ht="55.15" customHeight="1" x14ac:dyDescent="0.2">
      <c r="A185" s="95"/>
      <c r="B185" s="97"/>
      <c r="C185" s="69" t="str">
        <f>C171</f>
        <v>Ремонт комнаты детских инициатив, в том числе приобретение строительных материалов</v>
      </c>
      <c r="D185" s="95"/>
      <c r="E185" s="12">
        <f t="shared" si="2"/>
        <v>300000</v>
      </c>
      <c r="F185" s="10"/>
      <c r="G185" s="15">
        <v>300000</v>
      </c>
      <c r="H185" s="21"/>
    </row>
    <row r="186" spans="1:8" s="3" customFormat="1" x14ac:dyDescent="0.2">
      <c r="A186" s="95"/>
      <c r="B186" s="97"/>
      <c r="C186" s="69" t="s">
        <v>126</v>
      </c>
      <c r="D186" s="95"/>
      <c r="E186" s="12">
        <f t="shared" si="2"/>
        <v>163863.42000000001</v>
      </c>
      <c r="F186" s="10"/>
      <c r="G186" s="15">
        <v>163863.42000000001</v>
      </c>
      <c r="H186" s="21"/>
    </row>
    <row r="187" spans="1:8" s="3" customFormat="1" x14ac:dyDescent="0.2">
      <c r="A187" s="95"/>
      <c r="B187" s="97"/>
      <c r="C187" s="69" t="s">
        <v>220</v>
      </c>
      <c r="D187" s="95"/>
      <c r="E187" s="12">
        <f t="shared" si="2"/>
        <v>61400</v>
      </c>
      <c r="F187" s="10"/>
      <c r="G187" s="15">
        <v>61400</v>
      </c>
      <c r="H187" s="21"/>
    </row>
    <row r="188" spans="1:8" s="3" customFormat="1" ht="89.25" x14ac:dyDescent="0.2">
      <c r="A188" s="95"/>
      <c r="B188" s="97"/>
      <c r="C188" s="69" t="str">
        <f>C174</f>
        <v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v>
      </c>
      <c r="D188" s="95"/>
      <c r="E188" s="12">
        <f t="shared" si="2"/>
        <v>791644</v>
      </c>
      <c r="F188" s="10"/>
      <c r="G188" s="15">
        <v>791644</v>
      </c>
      <c r="H188" s="21"/>
    </row>
    <row r="189" spans="1:8" s="3" customFormat="1" ht="28.9" customHeight="1" x14ac:dyDescent="0.2">
      <c r="A189" s="95"/>
      <c r="B189" s="89"/>
      <c r="C189" s="69" t="s">
        <v>221</v>
      </c>
      <c r="D189" s="96"/>
      <c r="E189" s="12">
        <f t="shared" si="2"/>
        <v>166667</v>
      </c>
      <c r="F189" s="10"/>
      <c r="G189" s="15">
        <v>166667</v>
      </c>
      <c r="H189" s="21"/>
    </row>
    <row r="190" spans="1:8" x14ac:dyDescent="0.2">
      <c r="A190" s="95"/>
      <c r="B190" s="98" t="s">
        <v>82</v>
      </c>
      <c r="C190" s="69" t="str">
        <f>C214</f>
        <v>Разработка теплотехнического расчета</v>
      </c>
      <c r="D190" s="9"/>
      <c r="E190" s="12">
        <f t="shared" si="2"/>
        <v>55440</v>
      </c>
      <c r="F190" s="10"/>
      <c r="G190" s="15">
        <v>55440</v>
      </c>
    </row>
    <row r="191" spans="1:8" ht="30" customHeight="1" x14ac:dyDescent="0.2">
      <c r="A191" s="95"/>
      <c r="B191" s="98"/>
      <c r="C191" s="74" t="s">
        <v>222</v>
      </c>
      <c r="D191" s="9"/>
      <c r="E191" s="12">
        <f t="shared" si="2"/>
        <v>205000</v>
      </c>
      <c r="F191" s="10"/>
      <c r="G191" s="15">
        <v>205000</v>
      </c>
    </row>
    <row r="192" spans="1:8" ht="30" customHeight="1" x14ac:dyDescent="0.2">
      <c r="A192" s="95"/>
      <c r="B192" s="98"/>
      <c r="C192" s="74" t="s">
        <v>124</v>
      </c>
      <c r="D192" s="9"/>
      <c r="E192" s="12">
        <f t="shared" si="2"/>
        <v>469400</v>
      </c>
      <c r="F192" s="10"/>
      <c r="G192" s="15">
        <f>234700*2</f>
        <v>469400</v>
      </c>
    </row>
    <row r="193" spans="1:8" x14ac:dyDescent="0.2">
      <c r="A193" s="95"/>
      <c r="B193" s="98"/>
      <c r="C193" s="72" t="s">
        <v>160</v>
      </c>
      <c r="D193" s="9"/>
      <c r="E193" s="12">
        <f t="shared" si="2"/>
        <v>794092</v>
      </c>
      <c r="F193" s="10"/>
      <c r="G193" s="15">
        <v>794092</v>
      </c>
    </row>
    <row r="194" spans="1:8" x14ac:dyDescent="0.2">
      <c r="A194" s="95"/>
      <c r="B194" s="98" t="s">
        <v>223</v>
      </c>
      <c r="C194" s="72" t="s">
        <v>106</v>
      </c>
      <c r="D194" s="9"/>
      <c r="E194" s="12">
        <f t="shared" si="2"/>
        <v>220340</v>
      </c>
      <c r="F194" s="10"/>
      <c r="G194" s="15">
        <v>220340</v>
      </c>
    </row>
    <row r="195" spans="1:8" x14ac:dyDescent="0.2">
      <c r="A195" s="95"/>
      <c r="B195" s="98"/>
      <c r="C195" s="72" t="s">
        <v>124</v>
      </c>
      <c r="D195" s="9"/>
      <c r="E195" s="12">
        <f t="shared" si="2"/>
        <v>314500</v>
      </c>
      <c r="F195" s="10"/>
      <c r="G195" s="15">
        <v>314500</v>
      </c>
    </row>
    <row r="196" spans="1:8" ht="38.25" x14ac:dyDescent="0.2">
      <c r="A196" s="95"/>
      <c r="B196" s="98"/>
      <c r="C196" s="74" t="str">
        <f>C185</f>
        <v>Ремонт комнаты детских инициатив, в том числе приобретение строительных материалов</v>
      </c>
      <c r="D196" s="9"/>
      <c r="E196" s="12">
        <f t="shared" si="2"/>
        <v>100000</v>
      </c>
      <c r="F196" s="10"/>
      <c r="G196" s="15">
        <v>100000</v>
      </c>
    </row>
    <row r="197" spans="1:8" x14ac:dyDescent="0.2">
      <c r="A197" s="95"/>
      <c r="B197" s="105" t="s">
        <v>95</v>
      </c>
      <c r="C197" s="105"/>
      <c r="D197" s="16"/>
      <c r="E197" s="28">
        <f>SUM(E94:E196)</f>
        <v>56497977.299999997</v>
      </c>
      <c r="F197" s="28">
        <f>SUM(F94:F196)</f>
        <v>910400</v>
      </c>
      <c r="G197" s="28">
        <f>SUM(G94:G196)</f>
        <v>55587577.299999997</v>
      </c>
    </row>
    <row r="198" spans="1:8" x14ac:dyDescent="0.2">
      <c r="A198" s="96"/>
      <c r="B198" s="108" t="s">
        <v>174</v>
      </c>
      <c r="C198" s="108"/>
      <c r="D198" s="108"/>
      <c r="E198" s="28">
        <f>G198</f>
        <v>1150262.6000000001</v>
      </c>
      <c r="F198" s="28">
        <f>F123+F112</f>
        <v>0</v>
      </c>
      <c r="G198" s="28">
        <f>G123+G112+G165+G116</f>
        <v>1150262.6000000001</v>
      </c>
    </row>
    <row r="199" spans="1:8" ht="13.5" x14ac:dyDescent="0.2">
      <c r="A199" s="94" t="s">
        <v>253</v>
      </c>
      <c r="B199" s="14" t="s">
        <v>224</v>
      </c>
      <c r="C199" s="16" t="s">
        <v>181</v>
      </c>
      <c r="D199" s="31"/>
      <c r="E199" s="28">
        <f t="shared" ref="E199:E208" si="3">F199+G199</f>
        <v>30110</v>
      </c>
      <c r="F199" s="28"/>
      <c r="G199" s="28">
        <v>30110</v>
      </c>
    </row>
    <row r="200" spans="1:8" ht="89.25" x14ac:dyDescent="0.2">
      <c r="A200" s="95"/>
      <c r="B200" s="14" t="s">
        <v>225</v>
      </c>
      <c r="C200" s="16" t="s">
        <v>247</v>
      </c>
      <c r="D200" s="31"/>
      <c r="E200" s="28">
        <f t="shared" si="3"/>
        <v>1879100</v>
      </c>
      <c r="F200" s="28"/>
      <c r="G200" s="28">
        <v>1879100</v>
      </c>
    </row>
    <row r="201" spans="1:8" ht="13.5" x14ac:dyDescent="0.2">
      <c r="A201" s="95"/>
      <c r="B201" s="88" t="s">
        <v>226</v>
      </c>
      <c r="C201" s="16" t="s">
        <v>106</v>
      </c>
      <c r="D201" s="31"/>
      <c r="E201" s="28">
        <f t="shared" si="3"/>
        <v>43200</v>
      </c>
      <c r="F201" s="28"/>
      <c r="G201" s="28">
        <v>43200</v>
      </c>
    </row>
    <row r="202" spans="1:8" ht="13.5" x14ac:dyDescent="0.2">
      <c r="A202" s="95"/>
      <c r="B202" s="89"/>
      <c r="C202" s="16" t="s">
        <v>186</v>
      </c>
      <c r="D202" s="31"/>
      <c r="E202" s="28">
        <f t="shared" si="3"/>
        <v>75640</v>
      </c>
      <c r="F202" s="28"/>
      <c r="G202" s="26">
        <v>75640</v>
      </c>
    </row>
    <row r="203" spans="1:8" ht="13.5" x14ac:dyDescent="0.2">
      <c r="A203" s="95"/>
      <c r="B203" s="88" t="s">
        <v>227</v>
      </c>
      <c r="C203" s="27" t="s">
        <v>228</v>
      </c>
      <c r="D203" s="31"/>
      <c r="E203" s="28">
        <f t="shared" si="3"/>
        <v>183731</v>
      </c>
      <c r="F203" s="28"/>
      <c r="G203" s="26">
        <v>183731</v>
      </c>
    </row>
    <row r="204" spans="1:8" ht="13.5" x14ac:dyDescent="0.2">
      <c r="A204" s="95"/>
      <c r="B204" s="97"/>
      <c r="C204" s="27" t="s">
        <v>185</v>
      </c>
      <c r="D204" s="31"/>
      <c r="E204" s="28">
        <f t="shared" si="3"/>
        <v>292800</v>
      </c>
      <c r="F204" s="28"/>
      <c r="G204" s="26">
        <v>292800</v>
      </c>
    </row>
    <row r="205" spans="1:8" ht="13.5" x14ac:dyDescent="0.2">
      <c r="A205" s="95"/>
      <c r="B205" s="89"/>
      <c r="C205" s="27" t="s">
        <v>229</v>
      </c>
      <c r="D205" s="31"/>
      <c r="E205" s="28">
        <f t="shared" si="3"/>
        <v>684429</v>
      </c>
      <c r="F205" s="28"/>
      <c r="G205" s="26">
        <v>684429</v>
      </c>
    </row>
    <row r="206" spans="1:8" ht="13.5" x14ac:dyDescent="0.2">
      <c r="A206" s="95"/>
      <c r="B206" s="88" t="s">
        <v>230</v>
      </c>
      <c r="C206" s="16" t="s">
        <v>177</v>
      </c>
      <c r="D206" s="31"/>
      <c r="E206" s="28">
        <f t="shared" si="3"/>
        <v>2851220</v>
      </c>
      <c r="F206" s="28"/>
      <c r="G206" s="28">
        <f>2820300-G207+625100</f>
        <v>2851220</v>
      </c>
    </row>
    <row r="207" spans="1:8" ht="13.5" x14ac:dyDescent="0.2">
      <c r="A207" s="95"/>
      <c r="B207" s="97"/>
      <c r="C207" s="16" t="s">
        <v>124</v>
      </c>
      <c r="D207" s="31"/>
      <c r="E207" s="28">
        <f t="shared" si="3"/>
        <v>594180</v>
      </c>
      <c r="F207" s="28"/>
      <c r="G207" s="28">
        <f>314500+279680</f>
        <v>594180</v>
      </c>
    </row>
    <row r="208" spans="1:8" s="3" customFormat="1" ht="83.45" customHeight="1" x14ac:dyDescent="0.2">
      <c r="A208" s="96"/>
      <c r="B208" s="89"/>
      <c r="C208" s="16" t="s">
        <v>231</v>
      </c>
      <c r="D208" s="31"/>
      <c r="E208" s="28">
        <f t="shared" si="3"/>
        <v>1679700</v>
      </c>
      <c r="F208" s="28"/>
      <c r="G208" s="28">
        <f>4500000-2820300</f>
        <v>1679700</v>
      </c>
      <c r="H208" s="21"/>
    </row>
    <row r="209" spans="1:8" s="3" customFormat="1" x14ac:dyDescent="0.2">
      <c r="A209" s="8"/>
      <c r="B209" s="105" t="s">
        <v>95</v>
      </c>
      <c r="C209" s="105"/>
      <c r="D209" s="16"/>
      <c r="E209" s="28">
        <f>SUM(E199:E208)</f>
        <v>8314110</v>
      </c>
      <c r="F209" s="28">
        <f>SUM(F199:F208)</f>
        <v>0</v>
      </c>
      <c r="G209" s="28">
        <f>SUM(G199:G208)</f>
        <v>8314110</v>
      </c>
      <c r="H209" s="21"/>
    </row>
    <row r="210" spans="1:8" s="3" customFormat="1" x14ac:dyDescent="0.2">
      <c r="A210" s="8"/>
      <c r="B210" s="90" t="s">
        <v>174</v>
      </c>
      <c r="C210" s="91"/>
      <c r="D210" s="92"/>
      <c r="E210" s="28">
        <f>F210+G210</f>
        <v>75640</v>
      </c>
      <c r="F210" s="28"/>
      <c r="G210" s="28">
        <f>G202</f>
        <v>75640</v>
      </c>
      <c r="H210" s="21"/>
    </row>
    <row r="211" spans="1:8" s="3" customFormat="1" ht="42.6" customHeight="1" x14ac:dyDescent="0.2">
      <c r="A211" s="94" t="s">
        <v>232</v>
      </c>
      <c r="B211" s="86" t="s">
        <v>233</v>
      </c>
      <c r="C211" s="30" t="s">
        <v>234</v>
      </c>
      <c r="D211" s="113"/>
      <c r="E211" s="28">
        <f>G211</f>
        <v>400000</v>
      </c>
      <c r="F211" s="28"/>
      <c r="G211" s="28">
        <v>400000</v>
      </c>
      <c r="H211" s="21"/>
    </row>
    <row r="212" spans="1:8" s="3" customFormat="1" ht="16.149999999999999" customHeight="1" x14ac:dyDescent="0.2">
      <c r="A212" s="95"/>
      <c r="B212" s="87"/>
      <c r="C212" s="30" t="s">
        <v>235</v>
      </c>
      <c r="D212" s="114"/>
      <c r="E212" s="28">
        <f t="shared" ref="E212:E218" si="4">G212</f>
        <v>2354900</v>
      </c>
      <c r="F212" s="28"/>
      <c r="G212" s="25">
        <v>2354900</v>
      </c>
      <c r="H212" s="21"/>
    </row>
    <row r="213" spans="1:8" s="3" customFormat="1" ht="15" x14ac:dyDescent="0.2">
      <c r="A213" s="95"/>
      <c r="B213" s="86" t="s">
        <v>86</v>
      </c>
      <c r="C213" s="30" t="s">
        <v>244</v>
      </c>
      <c r="D213" s="114"/>
      <c r="E213" s="28">
        <f t="shared" si="4"/>
        <v>215507.45</v>
      </c>
      <c r="F213" s="28"/>
      <c r="G213" s="25">
        <f>240300+24401-6+12.45-49200</f>
        <v>215507.45</v>
      </c>
      <c r="H213" s="21"/>
    </row>
    <row r="214" spans="1:8" s="3" customFormat="1" ht="30.6" customHeight="1" x14ac:dyDescent="0.2">
      <c r="A214" s="95"/>
      <c r="B214" s="87"/>
      <c r="C214" s="30" t="s">
        <v>236</v>
      </c>
      <c r="D214" s="114"/>
      <c r="E214" s="28">
        <f t="shared" si="4"/>
        <v>25000</v>
      </c>
      <c r="F214" s="28"/>
      <c r="G214" s="28">
        <v>25000</v>
      </c>
      <c r="H214" s="21"/>
    </row>
    <row r="215" spans="1:8" s="3" customFormat="1" ht="30.6" customHeight="1" x14ac:dyDescent="0.2">
      <c r="A215" s="95"/>
      <c r="B215" s="86" t="s">
        <v>237</v>
      </c>
      <c r="C215" s="30" t="s">
        <v>238</v>
      </c>
      <c r="D215" s="114"/>
      <c r="E215" s="28">
        <f t="shared" si="4"/>
        <v>455287.55</v>
      </c>
      <c r="F215" s="28"/>
      <c r="G215" s="28">
        <v>455287.55</v>
      </c>
      <c r="H215" s="21"/>
    </row>
    <row r="216" spans="1:8" s="3" customFormat="1" ht="89.25" x14ac:dyDescent="0.2">
      <c r="A216" s="95"/>
      <c r="B216" s="109"/>
      <c r="C216" s="30" t="str">
        <f>C188</f>
        <v>Разработка проектной документации, сметной документации, услуги технического надзора, разработка сметной документации, а также научно-исследовательские работы по обследованию ограждающих конструкций</v>
      </c>
      <c r="D216" s="114"/>
      <c r="E216" s="28">
        <f t="shared" si="4"/>
        <v>50476</v>
      </c>
      <c r="F216" s="28"/>
      <c r="G216" s="28">
        <v>50476</v>
      </c>
      <c r="H216" s="21"/>
    </row>
    <row r="217" spans="1:8" s="3" customFormat="1" ht="25.5" x14ac:dyDescent="0.2">
      <c r="A217" s="95"/>
      <c r="B217" s="109"/>
      <c r="C217" s="30" t="s">
        <v>278</v>
      </c>
      <c r="D217" s="114"/>
      <c r="E217" s="28">
        <f t="shared" si="4"/>
        <v>49200</v>
      </c>
      <c r="F217" s="28"/>
      <c r="G217" s="28">
        <v>49200</v>
      </c>
      <c r="H217" s="21"/>
    </row>
    <row r="218" spans="1:8" s="3" customFormat="1" x14ac:dyDescent="0.2">
      <c r="A218" s="95"/>
      <c r="B218" s="109"/>
      <c r="C218" s="30" t="s">
        <v>239</v>
      </c>
      <c r="D218" s="114"/>
      <c r="E218" s="28">
        <f t="shared" si="4"/>
        <v>45430</v>
      </c>
      <c r="F218" s="28"/>
      <c r="G218" s="28">
        <v>45430</v>
      </c>
      <c r="H218" s="21"/>
    </row>
    <row r="219" spans="1:8" s="3" customFormat="1" x14ac:dyDescent="0.2">
      <c r="A219" s="96"/>
      <c r="B219" s="87"/>
      <c r="C219" s="30" t="s">
        <v>240</v>
      </c>
      <c r="D219" s="115"/>
      <c r="E219" s="28">
        <f>G219</f>
        <v>23899</v>
      </c>
      <c r="F219" s="28"/>
      <c r="G219" s="28">
        <v>23899</v>
      </c>
      <c r="H219" s="21"/>
    </row>
    <row r="220" spans="1:8" s="3" customFormat="1" x14ac:dyDescent="0.2">
      <c r="A220" s="8"/>
      <c r="B220" s="105" t="s">
        <v>95</v>
      </c>
      <c r="C220" s="105"/>
      <c r="D220" s="16"/>
      <c r="E220" s="28">
        <f>SUM(E211:E219)</f>
        <v>3619700</v>
      </c>
      <c r="F220" s="28">
        <f>SUM(F211:F219)</f>
        <v>0</v>
      </c>
      <c r="G220" s="28">
        <f>SUM(G211:G219)</f>
        <v>3619700</v>
      </c>
      <c r="H220" s="21"/>
    </row>
    <row r="221" spans="1:8" s="3" customFormat="1" x14ac:dyDescent="0.2">
      <c r="A221" s="8"/>
      <c r="B221" s="90" t="s">
        <v>174</v>
      </c>
      <c r="C221" s="91"/>
      <c r="D221" s="92"/>
      <c r="E221" s="28">
        <f>F221+G221</f>
        <v>0</v>
      </c>
      <c r="F221" s="28"/>
      <c r="G221" s="28">
        <v>0</v>
      </c>
      <c r="H221" s="21"/>
    </row>
    <row r="222" spans="1:8" s="3" customFormat="1" x14ac:dyDescent="0.2">
      <c r="A222" s="93" t="s">
        <v>241</v>
      </c>
      <c r="B222" s="93"/>
      <c r="C222" s="93"/>
      <c r="D222" s="18"/>
      <c r="E222" s="28">
        <f>E220+E209+E197+E92</f>
        <v>105731198.08000001</v>
      </c>
      <c r="F222" s="28">
        <f>F220+F209+F197+F92</f>
        <v>910400</v>
      </c>
      <c r="G222" s="28">
        <f>G220+G209+G197+G92</f>
        <v>104820798.08000001</v>
      </c>
      <c r="H222" s="21"/>
    </row>
    <row r="223" spans="1:8" s="3" customFormat="1" x14ac:dyDescent="0.2">
      <c r="A223" s="90" t="s">
        <v>174</v>
      </c>
      <c r="B223" s="91"/>
      <c r="C223" s="91"/>
      <c r="D223" s="92"/>
      <c r="E223" s="28">
        <f>F223+G223</f>
        <v>3450981.43</v>
      </c>
      <c r="F223" s="28">
        <v>0</v>
      </c>
      <c r="G223" s="28">
        <f>G198+G93</f>
        <v>3450981.43</v>
      </c>
      <c r="H223" s="21"/>
    </row>
  </sheetData>
  <autoFilter ref="A10:G223"/>
  <mergeCells count="77">
    <mergeCell ref="B41:B42"/>
    <mergeCell ref="B84:B85"/>
    <mergeCell ref="B87:B89"/>
    <mergeCell ref="F9:G9"/>
    <mergeCell ref="A9:A10"/>
    <mergeCell ref="B9:B10"/>
    <mergeCell ref="C9:C10"/>
    <mergeCell ref="D9:D10"/>
    <mergeCell ref="E9:E10"/>
    <mergeCell ref="B20:B23"/>
    <mergeCell ref="B24:B27"/>
    <mergeCell ref="B29:B30"/>
    <mergeCell ref="B32:B33"/>
    <mergeCell ref="B38:B40"/>
    <mergeCell ref="G172:G181"/>
    <mergeCell ref="B124:B126"/>
    <mergeCell ref="B127:B131"/>
    <mergeCell ref="B134:B139"/>
    <mergeCell ref="B140:B153"/>
    <mergeCell ref="B154:B156"/>
    <mergeCell ref="D154:D189"/>
    <mergeCell ref="B158:B161"/>
    <mergeCell ref="B162:B165"/>
    <mergeCell ref="B166:B167"/>
    <mergeCell ref="B168:B171"/>
    <mergeCell ref="D94:D126"/>
    <mergeCell ref="B97:B102"/>
    <mergeCell ref="B103:B106"/>
    <mergeCell ref="B107:B114"/>
    <mergeCell ref="B115:B118"/>
    <mergeCell ref="A211:A219"/>
    <mergeCell ref="B211:B212"/>
    <mergeCell ref="D211:D219"/>
    <mergeCell ref="B213:B214"/>
    <mergeCell ref="B215:B219"/>
    <mergeCell ref="B210:D210"/>
    <mergeCell ref="B182:B183"/>
    <mergeCell ref="B184:B189"/>
    <mergeCell ref="B190:B193"/>
    <mergeCell ref="B194:B196"/>
    <mergeCell ref="B198:D198"/>
    <mergeCell ref="B201:B202"/>
    <mergeCell ref="B203:B205"/>
    <mergeCell ref="B206:B208"/>
    <mergeCell ref="B209:C209"/>
    <mergeCell ref="A7:F7"/>
    <mergeCell ref="B220:C220"/>
    <mergeCell ref="B197:C197"/>
    <mergeCell ref="B172:B181"/>
    <mergeCell ref="E172:E181"/>
    <mergeCell ref="F172:F181"/>
    <mergeCell ref="B93:D93"/>
    <mergeCell ref="A94:A198"/>
    <mergeCell ref="B94:B96"/>
    <mergeCell ref="B119:B123"/>
    <mergeCell ref="B74:B75"/>
    <mergeCell ref="B78:B81"/>
    <mergeCell ref="B92:C92"/>
    <mergeCell ref="B50:B52"/>
    <mergeCell ref="B53:B54"/>
    <mergeCell ref="B56:B59"/>
    <mergeCell ref="B132:B133"/>
    <mergeCell ref="B34:B35"/>
    <mergeCell ref="B221:D221"/>
    <mergeCell ref="A222:C222"/>
    <mergeCell ref="A223:D223"/>
    <mergeCell ref="A199:A208"/>
    <mergeCell ref="B60:B61"/>
    <mergeCell ref="B62:B67"/>
    <mergeCell ref="B68:B71"/>
    <mergeCell ref="B46:B49"/>
    <mergeCell ref="A11:A93"/>
    <mergeCell ref="B11:B13"/>
    <mergeCell ref="D11:D87"/>
    <mergeCell ref="B14:B15"/>
    <mergeCell ref="B16:B17"/>
    <mergeCell ref="B18:B19"/>
  </mergeCells>
  <phoneticPr fontId="8" type="noConversion"/>
  <pageMargins left="0.70866141732283472" right="0.31496062992125984" top="0.6692913385826772" bottom="0.70866141732283472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4"/>
  <sheetViews>
    <sheetView tabSelected="1" zoomScaleNormal="100" workbookViewId="0">
      <selection activeCell="I8" sqref="I8"/>
    </sheetView>
  </sheetViews>
  <sheetFormatPr defaultColWidth="9.140625" defaultRowHeight="12.75" x14ac:dyDescent="0.2"/>
  <cols>
    <col min="1" max="1" width="26.7109375" style="1" customWidth="1"/>
    <col min="2" max="2" width="32.5703125" style="2" customWidth="1"/>
    <col min="3" max="3" width="18.85546875" style="3" customWidth="1"/>
    <col min="4" max="4" width="14.85546875" style="19" customWidth="1"/>
    <col min="5" max="5" width="16" style="3" customWidth="1"/>
    <col min="6" max="6" width="16.28515625" style="6" customWidth="1"/>
    <col min="7" max="7" width="15.42578125" style="19" customWidth="1"/>
    <col min="8" max="8" width="15.85546875" style="3" customWidth="1"/>
    <col min="9" max="16384" width="9.140625" style="3"/>
  </cols>
  <sheetData>
    <row r="1" spans="1:9" s="81" customFormat="1" ht="21.95" customHeight="1" x14ac:dyDescent="0.3">
      <c r="A1" s="80"/>
      <c r="C1" s="82"/>
      <c r="D1" s="79"/>
      <c r="E1" s="80" t="s">
        <v>295</v>
      </c>
      <c r="G1" s="79"/>
    </row>
    <row r="2" spans="1:9" s="81" customFormat="1" ht="21.95" customHeight="1" x14ac:dyDescent="0.3">
      <c r="A2" s="80"/>
      <c r="C2" s="82"/>
      <c r="D2" s="79"/>
      <c r="E2" s="80" t="s">
        <v>289</v>
      </c>
      <c r="G2" s="79"/>
    </row>
    <row r="3" spans="1:9" s="81" customFormat="1" ht="21.95" customHeight="1" x14ac:dyDescent="0.3">
      <c r="A3" s="80"/>
      <c r="C3" s="82"/>
      <c r="D3" s="79"/>
      <c r="E3" s="80" t="s">
        <v>290</v>
      </c>
      <c r="G3" s="79"/>
    </row>
    <row r="4" spans="1:9" s="81" customFormat="1" ht="21.95" customHeight="1" x14ac:dyDescent="0.3">
      <c r="A4" s="80"/>
      <c r="C4" s="82"/>
      <c r="D4" s="79"/>
      <c r="E4" s="80" t="s">
        <v>291</v>
      </c>
      <c r="G4" s="79"/>
    </row>
    <row r="5" spans="1:9" s="81" customFormat="1" ht="21.95" customHeight="1" x14ac:dyDescent="0.3">
      <c r="A5" s="80"/>
      <c r="C5" s="82"/>
      <c r="D5" s="79"/>
      <c r="E5" s="80" t="s">
        <v>296</v>
      </c>
      <c r="G5" s="79"/>
    </row>
    <row r="6" spans="1:9" customFormat="1" ht="16.5" customHeight="1" x14ac:dyDescent="0.3">
      <c r="A6" s="43"/>
      <c r="C6" s="44"/>
      <c r="D6" s="79"/>
      <c r="E6" s="79"/>
      <c r="F6" s="79"/>
      <c r="G6" s="46"/>
      <c r="H6" s="45"/>
      <c r="I6" s="45"/>
    </row>
    <row r="7" spans="1:9" customFormat="1" ht="48.75" customHeight="1" x14ac:dyDescent="0.2">
      <c r="A7" s="104" t="s">
        <v>256</v>
      </c>
      <c r="B7" s="104"/>
      <c r="C7" s="104"/>
      <c r="D7" s="104"/>
      <c r="E7" s="104"/>
      <c r="F7" s="104"/>
      <c r="G7" s="47"/>
      <c r="H7" s="45"/>
      <c r="I7" s="45"/>
    </row>
    <row r="8" spans="1:9" ht="12.75" customHeight="1" x14ac:dyDescent="0.3">
      <c r="A8" s="48"/>
      <c r="B8" s="49"/>
      <c r="C8" s="45"/>
      <c r="D8" s="140"/>
      <c r="E8" s="140"/>
      <c r="F8" s="140"/>
      <c r="I8" s="83"/>
    </row>
    <row r="9" spans="1:9" ht="12" customHeight="1" x14ac:dyDescent="0.2">
      <c r="A9" s="48"/>
      <c r="B9" s="50"/>
      <c r="C9" s="51"/>
      <c r="D9" s="52"/>
      <c r="E9" s="51"/>
      <c r="F9" s="84" t="s">
        <v>293</v>
      </c>
    </row>
    <row r="10" spans="1:9" x14ac:dyDescent="0.2">
      <c r="A10" s="134" t="s">
        <v>0</v>
      </c>
      <c r="B10" s="141" t="s">
        <v>1</v>
      </c>
      <c r="C10" s="134" t="s">
        <v>2</v>
      </c>
      <c r="D10" s="143" t="s">
        <v>3</v>
      </c>
      <c r="E10" s="145" t="s">
        <v>4</v>
      </c>
      <c r="F10" s="146"/>
    </row>
    <row r="11" spans="1:9" ht="38.25" x14ac:dyDescent="0.2">
      <c r="A11" s="136"/>
      <c r="B11" s="142"/>
      <c r="C11" s="136"/>
      <c r="D11" s="144"/>
      <c r="E11" s="53" t="s">
        <v>5</v>
      </c>
      <c r="F11" s="37" t="s">
        <v>6</v>
      </c>
    </row>
    <row r="12" spans="1:9" ht="25.5" x14ac:dyDescent="0.2">
      <c r="A12" s="127" t="s">
        <v>7</v>
      </c>
      <c r="B12" s="64" t="s">
        <v>8</v>
      </c>
      <c r="C12" s="134" t="s">
        <v>9</v>
      </c>
      <c r="D12" s="55">
        <f t="shared" ref="D12:D57" si="0">E12+F12</f>
        <v>52000</v>
      </c>
      <c r="E12" s="56">
        <v>0</v>
      </c>
      <c r="F12" s="36">
        <v>52000</v>
      </c>
    </row>
    <row r="13" spans="1:9" ht="25.5" x14ac:dyDescent="0.2">
      <c r="A13" s="129"/>
      <c r="B13" s="64" t="s">
        <v>16</v>
      </c>
      <c r="C13" s="135"/>
      <c r="D13" s="55">
        <f t="shared" si="0"/>
        <v>319523</v>
      </c>
      <c r="E13" s="56"/>
      <c r="F13" s="36">
        <v>319523</v>
      </c>
    </row>
    <row r="14" spans="1:9" ht="25.5" x14ac:dyDescent="0.2">
      <c r="A14" s="57" t="s">
        <v>10</v>
      </c>
      <c r="B14" s="64" t="s">
        <v>250</v>
      </c>
      <c r="C14" s="135"/>
      <c r="D14" s="55">
        <f t="shared" si="0"/>
        <v>58500</v>
      </c>
      <c r="E14" s="56">
        <v>0</v>
      </c>
      <c r="F14" s="36">
        <v>58500</v>
      </c>
    </row>
    <row r="15" spans="1:9" ht="25.5" x14ac:dyDescent="0.2">
      <c r="A15" s="57" t="s">
        <v>12</v>
      </c>
      <c r="B15" s="64" t="str">
        <f>B21</f>
        <v>Монтаж системы контроля доступа</v>
      </c>
      <c r="C15" s="135"/>
      <c r="D15" s="55">
        <f t="shared" si="0"/>
        <v>33886</v>
      </c>
      <c r="E15" s="56">
        <v>0</v>
      </c>
      <c r="F15" s="36">
        <v>33886</v>
      </c>
    </row>
    <row r="16" spans="1:9" ht="25.5" x14ac:dyDescent="0.2">
      <c r="A16" s="57" t="s">
        <v>13</v>
      </c>
      <c r="B16" s="64" t="str">
        <f>B25</f>
        <v>Монтаж системы контроля доступа</v>
      </c>
      <c r="C16" s="135"/>
      <c r="D16" s="55">
        <f t="shared" si="0"/>
        <v>162450</v>
      </c>
      <c r="E16" s="56">
        <v>0</v>
      </c>
      <c r="F16" s="36">
        <v>162450</v>
      </c>
    </row>
    <row r="17" spans="1:6" x14ac:dyDescent="0.2">
      <c r="A17" s="127" t="s">
        <v>14</v>
      </c>
      <c r="B17" s="64" t="s">
        <v>15</v>
      </c>
      <c r="C17" s="135"/>
      <c r="D17" s="55">
        <f t="shared" si="0"/>
        <v>162136</v>
      </c>
      <c r="E17" s="56">
        <v>0</v>
      </c>
      <c r="F17" s="36">
        <v>162136</v>
      </c>
    </row>
    <row r="18" spans="1:6" ht="25.5" x14ac:dyDescent="0.2">
      <c r="A18" s="129"/>
      <c r="B18" s="64" t="s">
        <v>16</v>
      </c>
      <c r="C18" s="135"/>
      <c r="D18" s="55">
        <f t="shared" si="0"/>
        <v>270000</v>
      </c>
      <c r="E18" s="56">
        <v>0</v>
      </c>
      <c r="F18" s="36">
        <v>270000</v>
      </c>
    </row>
    <row r="19" spans="1:6" ht="25.5" x14ac:dyDescent="0.2">
      <c r="A19" s="57" t="s">
        <v>17</v>
      </c>
      <c r="B19" s="64" t="s">
        <v>16</v>
      </c>
      <c r="C19" s="135"/>
      <c r="D19" s="55">
        <f t="shared" si="0"/>
        <v>320000</v>
      </c>
      <c r="E19" s="56">
        <v>0</v>
      </c>
      <c r="F19" s="36">
        <v>320000</v>
      </c>
    </row>
    <row r="20" spans="1:6" ht="25.5" x14ac:dyDescent="0.2">
      <c r="A20" s="127" t="s">
        <v>18</v>
      </c>
      <c r="B20" s="64" t="s">
        <v>16</v>
      </c>
      <c r="C20" s="135"/>
      <c r="D20" s="55">
        <f t="shared" si="0"/>
        <v>270000</v>
      </c>
      <c r="E20" s="56">
        <v>0</v>
      </c>
      <c r="F20" s="38">
        <v>270000</v>
      </c>
    </row>
    <row r="21" spans="1:6" x14ac:dyDescent="0.2">
      <c r="A21" s="129"/>
      <c r="B21" s="64" t="s">
        <v>15</v>
      </c>
      <c r="C21" s="135"/>
      <c r="D21" s="55">
        <f t="shared" si="0"/>
        <v>50000</v>
      </c>
      <c r="E21" s="56">
        <v>0</v>
      </c>
      <c r="F21" s="38">
        <v>50000</v>
      </c>
    </row>
    <row r="22" spans="1:6" x14ac:dyDescent="0.2">
      <c r="A22" s="54" t="s">
        <v>19</v>
      </c>
      <c r="B22" s="64" t="s">
        <v>15</v>
      </c>
      <c r="C22" s="135"/>
      <c r="D22" s="55">
        <f t="shared" si="0"/>
        <v>156600</v>
      </c>
      <c r="E22" s="56">
        <v>0</v>
      </c>
      <c r="F22" s="38">
        <f>51600+105000</f>
        <v>156600</v>
      </c>
    </row>
    <row r="23" spans="1:6" x14ac:dyDescent="0.2">
      <c r="A23" s="127" t="s">
        <v>20</v>
      </c>
      <c r="B23" s="64" t="s">
        <v>15</v>
      </c>
      <c r="C23" s="135"/>
      <c r="D23" s="55">
        <f t="shared" si="0"/>
        <v>73850</v>
      </c>
      <c r="E23" s="56">
        <v>0</v>
      </c>
      <c r="F23" s="38">
        <v>73850</v>
      </c>
    </row>
    <row r="24" spans="1:6" ht="25.5" x14ac:dyDescent="0.2">
      <c r="A24" s="129"/>
      <c r="B24" s="64" t="s">
        <v>16</v>
      </c>
      <c r="C24" s="135"/>
      <c r="D24" s="55">
        <f t="shared" si="0"/>
        <v>300000</v>
      </c>
      <c r="E24" s="56">
        <v>0</v>
      </c>
      <c r="F24" s="38">
        <v>300000</v>
      </c>
    </row>
    <row r="25" spans="1:6" x14ac:dyDescent="0.2">
      <c r="A25" s="54" t="s">
        <v>21</v>
      </c>
      <c r="B25" s="64" t="str">
        <f>B21</f>
        <v>Монтаж системы контроля доступа</v>
      </c>
      <c r="C25" s="135"/>
      <c r="D25" s="55">
        <f t="shared" si="0"/>
        <v>104150</v>
      </c>
      <c r="E25" s="56">
        <v>0</v>
      </c>
      <c r="F25" s="38">
        <v>104150</v>
      </c>
    </row>
    <row r="26" spans="1:6" ht="25.5" x14ac:dyDescent="0.2">
      <c r="A26" s="127" t="s">
        <v>22</v>
      </c>
      <c r="B26" s="64" t="str">
        <f>B12</f>
        <v>Установка стационарной тревожной кнопки</v>
      </c>
      <c r="C26" s="135"/>
      <c r="D26" s="55">
        <f t="shared" si="0"/>
        <v>26166.9</v>
      </c>
      <c r="E26" s="56">
        <v>0</v>
      </c>
      <c r="F26" s="38">
        <v>26166.9</v>
      </c>
    </row>
    <row r="27" spans="1:6" x14ac:dyDescent="0.2">
      <c r="A27" s="129"/>
      <c r="B27" s="64" t="s">
        <v>23</v>
      </c>
      <c r="C27" s="135"/>
      <c r="D27" s="55">
        <f t="shared" si="0"/>
        <v>270000</v>
      </c>
      <c r="E27" s="56">
        <v>0</v>
      </c>
      <c r="F27" s="38">
        <v>270000</v>
      </c>
    </row>
    <row r="28" spans="1:6" x14ac:dyDescent="0.2">
      <c r="A28" s="54" t="s">
        <v>24</v>
      </c>
      <c r="B28" s="64" t="s">
        <v>25</v>
      </c>
      <c r="C28" s="135"/>
      <c r="D28" s="55">
        <f t="shared" si="0"/>
        <v>23877.53</v>
      </c>
      <c r="E28" s="56">
        <v>0</v>
      </c>
      <c r="F28" s="38">
        <v>23877.53</v>
      </c>
    </row>
    <row r="29" spans="1:6" ht="25.5" x14ac:dyDescent="0.2">
      <c r="A29" s="127" t="s">
        <v>26</v>
      </c>
      <c r="B29" s="64" t="s">
        <v>8</v>
      </c>
      <c r="C29" s="135"/>
      <c r="D29" s="55">
        <f t="shared" si="0"/>
        <v>54154.8</v>
      </c>
      <c r="E29" s="56">
        <v>0</v>
      </c>
      <c r="F29" s="38">
        <v>54154.8</v>
      </c>
    </row>
    <row r="30" spans="1:6" x14ac:dyDescent="0.2">
      <c r="A30" s="128"/>
      <c r="B30" s="64" t="s">
        <v>23</v>
      </c>
      <c r="C30" s="135"/>
      <c r="D30" s="55">
        <f t="shared" si="0"/>
        <v>296000</v>
      </c>
      <c r="E30" s="56"/>
      <c r="F30" s="38">
        <v>296000</v>
      </c>
    </row>
    <row r="31" spans="1:6" x14ac:dyDescent="0.2">
      <c r="A31" s="128"/>
      <c r="B31" s="64" t="s">
        <v>283</v>
      </c>
      <c r="C31" s="135"/>
      <c r="D31" s="55">
        <f t="shared" si="0"/>
        <v>104272.91</v>
      </c>
      <c r="E31" s="56"/>
      <c r="F31" s="38">
        <v>104272.91</v>
      </c>
    </row>
    <row r="32" spans="1:6" x14ac:dyDescent="0.2">
      <c r="A32" s="129"/>
      <c r="B32" s="64" t="str">
        <f>B37</f>
        <v>Монтаж системы контроля доступа</v>
      </c>
      <c r="C32" s="135"/>
      <c r="D32" s="55">
        <v>213500</v>
      </c>
      <c r="E32" s="56">
        <v>0</v>
      </c>
      <c r="F32" s="38">
        <v>213500</v>
      </c>
    </row>
    <row r="33" spans="1:6" ht="25.5" x14ac:dyDescent="0.2">
      <c r="A33" s="57" t="s">
        <v>27</v>
      </c>
      <c r="B33" s="64" t="str">
        <f>B37</f>
        <v>Монтаж системы контроля доступа</v>
      </c>
      <c r="C33" s="135"/>
      <c r="D33" s="55">
        <f>E33+F33</f>
        <v>164898</v>
      </c>
      <c r="E33" s="56">
        <v>0</v>
      </c>
      <c r="F33" s="38">
        <v>164898</v>
      </c>
    </row>
    <row r="34" spans="1:6" x14ac:dyDescent="0.2">
      <c r="A34" s="127" t="s">
        <v>28</v>
      </c>
      <c r="B34" s="64" t="str">
        <f>B37</f>
        <v>Монтаж системы контроля доступа</v>
      </c>
      <c r="C34" s="135"/>
      <c r="D34" s="55">
        <f>E34+F34</f>
        <v>160232</v>
      </c>
      <c r="E34" s="56">
        <v>0</v>
      </c>
      <c r="F34" s="38">
        <v>160232</v>
      </c>
    </row>
    <row r="35" spans="1:6" x14ac:dyDescent="0.2">
      <c r="A35" s="128"/>
      <c r="B35" s="64" t="s">
        <v>29</v>
      </c>
      <c r="C35" s="135"/>
      <c r="D35" s="55">
        <f>E35+F35</f>
        <v>90000</v>
      </c>
      <c r="E35" s="56">
        <v>0</v>
      </c>
      <c r="F35" s="38">
        <v>90000</v>
      </c>
    </row>
    <row r="36" spans="1:6" x14ac:dyDescent="0.2">
      <c r="A36" s="129"/>
      <c r="B36" s="64" t="s">
        <v>23</v>
      </c>
      <c r="C36" s="135"/>
      <c r="D36" s="55">
        <f>E36+F36</f>
        <v>270000</v>
      </c>
      <c r="E36" s="56">
        <v>0</v>
      </c>
      <c r="F36" s="38">
        <v>270000</v>
      </c>
    </row>
    <row r="37" spans="1:6" ht="25.5" x14ac:dyDescent="0.2">
      <c r="A37" s="57" t="s">
        <v>30</v>
      </c>
      <c r="B37" s="64" t="str">
        <f>B38</f>
        <v>Монтаж системы контроля доступа</v>
      </c>
      <c r="C37" s="135"/>
      <c r="D37" s="55">
        <f t="shared" si="0"/>
        <v>122000</v>
      </c>
      <c r="E37" s="56">
        <v>0</v>
      </c>
      <c r="F37" s="38">
        <v>122000</v>
      </c>
    </row>
    <row r="38" spans="1:6" x14ac:dyDescent="0.2">
      <c r="A38" s="127" t="s">
        <v>31</v>
      </c>
      <c r="B38" s="64" t="s">
        <v>15</v>
      </c>
      <c r="C38" s="135"/>
      <c r="D38" s="55">
        <f t="shared" si="0"/>
        <v>88000</v>
      </c>
      <c r="E38" s="56">
        <v>0</v>
      </c>
      <c r="F38" s="55">
        <v>88000</v>
      </c>
    </row>
    <row r="39" spans="1:6" x14ac:dyDescent="0.2">
      <c r="A39" s="129"/>
      <c r="B39" s="64" t="s">
        <v>23</v>
      </c>
      <c r="C39" s="135"/>
      <c r="D39" s="55">
        <f t="shared" si="0"/>
        <v>550000</v>
      </c>
      <c r="E39" s="56">
        <v>0</v>
      </c>
      <c r="F39" s="55">
        <v>550000</v>
      </c>
    </row>
    <row r="40" spans="1:6" x14ac:dyDescent="0.2">
      <c r="A40" s="57" t="s">
        <v>32</v>
      </c>
      <c r="B40" s="64" t="s">
        <v>15</v>
      </c>
      <c r="C40" s="135"/>
      <c r="D40" s="55">
        <f t="shared" si="0"/>
        <v>298000</v>
      </c>
      <c r="E40" s="56">
        <v>0</v>
      </c>
      <c r="F40" s="55">
        <v>298000</v>
      </c>
    </row>
    <row r="41" spans="1:6" x14ac:dyDescent="0.2">
      <c r="A41" s="57" t="s">
        <v>33</v>
      </c>
      <c r="B41" s="64" t="s">
        <v>15</v>
      </c>
      <c r="C41" s="135"/>
      <c r="D41" s="55">
        <f t="shared" si="0"/>
        <v>118560</v>
      </c>
      <c r="E41" s="56">
        <v>0</v>
      </c>
      <c r="F41" s="55">
        <v>118560</v>
      </c>
    </row>
    <row r="42" spans="1:6" x14ac:dyDescent="0.2">
      <c r="A42" s="57" t="s">
        <v>34</v>
      </c>
      <c r="B42" s="64" t="s">
        <v>23</v>
      </c>
      <c r="C42" s="135"/>
      <c r="D42" s="55">
        <f t="shared" si="0"/>
        <v>316536.94</v>
      </c>
      <c r="E42" s="56"/>
      <c r="F42" s="55">
        <f>320000-3463.06</f>
        <v>316536.94</v>
      </c>
    </row>
    <row r="43" spans="1:6" x14ac:dyDescent="0.2">
      <c r="A43" s="127" t="s">
        <v>268</v>
      </c>
      <c r="B43" s="64" t="s">
        <v>23</v>
      </c>
      <c r="C43" s="135"/>
      <c r="D43" s="55">
        <f t="shared" si="0"/>
        <v>198300</v>
      </c>
      <c r="E43" s="56"/>
      <c r="F43" s="55">
        <v>198300</v>
      </c>
    </row>
    <row r="44" spans="1:6" x14ac:dyDescent="0.2">
      <c r="A44" s="129"/>
      <c r="B44" s="64" t="s">
        <v>15</v>
      </c>
      <c r="C44" s="135"/>
      <c r="D44" s="55">
        <f t="shared" si="0"/>
        <v>252270.25</v>
      </c>
      <c r="E44" s="56"/>
      <c r="F44" s="55">
        <f>117800+134470.25</f>
        <v>252270.25</v>
      </c>
    </row>
    <row r="45" spans="1:6" x14ac:dyDescent="0.2">
      <c r="A45" s="127" t="s">
        <v>35</v>
      </c>
      <c r="B45" s="64" t="s">
        <v>23</v>
      </c>
      <c r="C45" s="135"/>
      <c r="D45" s="55">
        <f t="shared" si="0"/>
        <v>132669.29999999999</v>
      </c>
      <c r="E45" s="56">
        <v>0</v>
      </c>
      <c r="F45" s="55">
        <v>132669.29999999999</v>
      </c>
    </row>
    <row r="46" spans="1:6" x14ac:dyDescent="0.2">
      <c r="A46" s="129"/>
      <c r="B46" s="64" t="s">
        <v>15</v>
      </c>
      <c r="C46" s="135"/>
      <c r="D46" s="55">
        <f t="shared" si="0"/>
        <v>80300</v>
      </c>
      <c r="E46" s="56">
        <v>0</v>
      </c>
      <c r="F46" s="55">
        <v>80300</v>
      </c>
    </row>
    <row r="47" spans="1:6" x14ac:dyDescent="0.2">
      <c r="A47" s="57" t="s">
        <v>36</v>
      </c>
      <c r="B47" s="64" t="s">
        <v>15</v>
      </c>
      <c r="C47" s="135"/>
      <c r="D47" s="55">
        <f t="shared" si="0"/>
        <v>153720</v>
      </c>
      <c r="E47" s="56">
        <v>0</v>
      </c>
      <c r="F47" s="55">
        <v>153720</v>
      </c>
    </row>
    <row r="48" spans="1:6" ht="25.5" x14ac:dyDescent="0.2">
      <c r="A48" s="54" t="s">
        <v>37</v>
      </c>
      <c r="B48" s="64" t="s">
        <v>16</v>
      </c>
      <c r="C48" s="135"/>
      <c r="D48" s="55">
        <v>132669.29999999999</v>
      </c>
      <c r="E48" s="56">
        <v>0</v>
      </c>
      <c r="F48" s="55">
        <v>132669.29999999999</v>
      </c>
    </row>
    <row r="49" spans="1:6" ht="25.5" x14ac:dyDescent="0.2">
      <c r="A49" s="54" t="s">
        <v>38</v>
      </c>
      <c r="B49" s="64" t="s">
        <v>39</v>
      </c>
      <c r="C49" s="135"/>
      <c r="D49" s="55">
        <f t="shared" si="0"/>
        <v>787710</v>
      </c>
      <c r="E49" s="56">
        <v>0</v>
      </c>
      <c r="F49" s="55">
        <v>787710</v>
      </c>
    </row>
    <row r="50" spans="1:6" x14ac:dyDescent="0.2">
      <c r="A50" s="127" t="s">
        <v>40</v>
      </c>
      <c r="B50" s="64" t="s">
        <v>41</v>
      </c>
      <c r="C50" s="135"/>
      <c r="D50" s="55">
        <f t="shared" si="0"/>
        <v>2119795</v>
      </c>
      <c r="E50" s="56">
        <v>0</v>
      </c>
      <c r="F50" s="55">
        <v>2119795</v>
      </c>
    </row>
    <row r="51" spans="1:6" ht="25.5" customHeight="1" x14ac:dyDescent="0.2">
      <c r="A51" s="128"/>
      <c r="B51" s="64" t="str">
        <f>B67</f>
        <v>Монтаж дополнительных камер, системы охранного телевидения на въездные ворота</v>
      </c>
      <c r="C51" s="135"/>
      <c r="D51" s="55">
        <f t="shared" si="0"/>
        <v>28700</v>
      </c>
      <c r="E51" s="56">
        <v>0</v>
      </c>
      <c r="F51" s="55">
        <v>28700</v>
      </c>
    </row>
    <row r="52" spans="1:6" ht="25.5" customHeight="1" x14ac:dyDescent="0.2">
      <c r="A52" s="128"/>
      <c r="B52" s="64" t="str">
        <f>B20</f>
        <v>Монтаж системы экстренного оповещения</v>
      </c>
      <c r="C52" s="135"/>
      <c r="D52" s="55">
        <f t="shared" si="0"/>
        <v>270000</v>
      </c>
      <c r="E52" s="56">
        <v>0</v>
      </c>
      <c r="F52" s="55">
        <v>270000</v>
      </c>
    </row>
    <row r="53" spans="1:6" ht="51" x14ac:dyDescent="0.2">
      <c r="A53" s="129"/>
      <c r="B53" s="64" t="s">
        <v>200</v>
      </c>
      <c r="C53" s="135"/>
      <c r="D53" s="55">
        <f t="shared" si="0"/>
        <v>31008.6</v>
      </c>
      <c r="E53" s="56">
        <v>0</v>
      </c>
      <c r="F53" s="55">
        <v>31008.6</v>
      </c>
    </row>
    <row r="54" spans="1:6" x14ac:dyDescent="0.2">
      <c r="A54" s="127" t="s">
        <v>42</v>
      </c>
      <c r="B54" s="64" t="s">
        <v>11</v>
      </c>
      <c r="C54" s="135"/>
      <c r="D54" s="55">
        <f t="shared" si="0"/>
        <v>39000</v>
      </c>
      <c r="E54" s="56">
        <v>0</v>
      </c>
      <c r="F54" s="55">
        <v>39000</v>
      </c>
    </row>
    <row r="55" spans="1:6" ht="25.5" x14ac:dyDescent="0.2">
      <c r="A55" s="128"/>
      <c r="B55" s="64" t="s">
        <v>16</v>
      </c>
      <c r="C55" s="135"/>
      <c r="D55" s="55">
        <f t="shared" si="0"/>
        <v>298619</v>
      </c>
      <c r="E55" s="56">
        <v>0</v>
      </c>
      <c r="F55" s="55">
        <v>298619</v>
      </c>
    </row>
    <row r="56" spans="1:6" x14ac:dyDescent="0.2">
      <c r="A56" s="129"/>
      <c r="B56" s="64" t="s">
        <v>15</v>
      </c>
      <c r="C56" s="135"/>
      <c r="D56" s="55">
        <f t="shared" si="0"/>
        <v>145990</v>
      </c>
      <c r="E56" s="56">
        <v>0</v>
      </c>
      <c r="F56" s="55">
        <v>145990</v>
      </c>
    </row>
    <row r="57" spans="1:6" x14ac:dyDescent="0.2">
      <c r="A57" s="127" t="s">
        <v>43</v>
      </c>
      <c r="B57" s="64" t="s">
        <v>23</v>
      </c>
      <c r="C57" s="135"/>
      <c r="D57" s="55">
        <f t="shared" si="0"/>
        <v>270000</v>
      </c>
      <c r="E57" s="56">
        <v>0</v>
      </c>
      <c r="F57" s="55">
        <v>270000</v>
      </c>
    </row>
    <row r="58" spans="1:6" ht="38.25" x14ac:dyDescent="0.2">
      <c r="A58" s="129"/>
      <c r="B58" s="64" t="s">
        <v>44</v>
      </c>
      <c r="C58" s="135"/>
      <c r="D58" s="55">
        <f>F58</f>
        <v>80300</v>
      </c>
      <c r="E58" s="56">
        <v>0</v>
      </c>
      <c r="F58" s="55">
        <v>80300</v>
      </c>
    </row>
    <row r="59" spans="1:6" ht="25.5" x14ac:dyDescent="0.2">
      <c r="A59" s="54" t="s">
        <v>45</v>
      </c>
      <c r="B59" s="64" t="s">
        <v>8</v>
      </c>
      <c r="C59" s="135"/>
      <c r="D59" s="55">
        <f t="shared" ref="D59:D114" si="1">F59</f>
        <v>26000</v>
      </c>
      <c r="E59" s="56">
        <v>0</v>
      </c>
      <c r="F59" s="55">
        <v>26000</v>
      </c>
    </row>
    <row r="60" spans="1:6" ht="25.5" x14ac:dyDescent="0.2">
      <c r="A60" s="54" t="s">
        <v>46</v>
      </c>
      <c r="B60" s="64" t="s">
        <v>15</v>
      </c>
      <c r="C60" s="135"/>
      <c r="D60" s="55">
        <f t="shared" si="1"/>
        <v>80600</v>
      </c>
      <c r="E60" s="56">
        <v>0</v>
      </c>
      <c r="F60" s="55">
        <v>80600</v>
      </c>
    </row>
    <row r="61" spans="1:6" ht="25.5" x14ac:dyDescent="0.2">
      <c r="A61" s="54" t="s">
        <v>47</v>
      </c>
      <c r="B61" s="64" t="s">
        <v>15</v>
      </c>
      <c r="C61" s="135"/>
      <c r="D61" s="55">
        <f t="shared" si="1"/>
        <v>28000</v>
      </c>
      <c r="E61" s="56">
        <v>0</v>
      </c>
      <c r="F61" s="55">
        <v>28000</v>
      </c>
    </row>
    <row r="62" spans="1:6" ht="38.25" x14ac:dyDescent="0.2">
      <c r="A62" s="54" t="s">
        <v>48</v>
      </c>
      <c r="B62" s="64" t="s">
        <v>39</v>
      </c>
      <c r="C62" s="135"/>
      <c r="D62" s="55">
        <f t="shared" si="1"/>
        <v>859560</v>
      </c>
      <c r="E62" s="56">
        <v>0</v>
      </c>
      <c r="F62" s="55">
        <v>859560</v>
      </c>
    </row>
    <row r="63" spans="1:6" ht="51" x14ac:dyDescent="0.2">
      <c r="A63" s="127" t="s">
        <v>49</v>
      </c>
      <c r="B63" s="65" t="str">
        <f>B98</f>
        <v>Монтаж охранной сигнализации, дооборудование системы видеонаблюдения, в том числе строительный контроль</v>
      </c>
      <c r="C63" s="135"/>
      <c r="D63" s="55">
        <f t="shared" si="1"/>
        <v>676106</v>
      </c>
      <c r="E63" s="56">
        <v>0</v>
      </c>
      <c r="F63" s="58">
        <f>646700+29406</f>
        <v>676106</v>
      </c>
    </row>
    <row r="64" spans="1:6" ht="25.5" x14ac:dyDescent="0.2">
      <c r="A64" s="129"/>
      <c r="B64" s="65" t="s">
        <v>39</v>
      </c>
      <c r="C64" s="135"/>
      <c r="D64" s="55">
        <f t="shared" si="1"/>
        <v>772861</v>
      </c>
      <c r="E64" s="56">
        <v>0</v>
      </c>
      <c r="F64" s="55">
        <v>772861</v>
      </c>
    </row>
    <row r="65" spans="1:6" ht="25.5" x14ac:dyDescent="0.2">
      <c r="A65" s="127" t="s">
        <v>50</v>
      </c>
      <c r="B65" s="65" t="str">
        <f>B59</f>
        <v>Установка стационарной тревожной кнопки</v>
      </c>
      <c r="C65" s="135"/>
      <c r="D65" s="55">
        <f t="shared" si="1"/>
        <v>39000</v>
      </c>
      <c r="E65" s="56">
        <v>0</v>
      </c>
      <c r="F65" s="55">
        <v>39000</v>
      </c>
    </row>
    <row r="66" spans="1:6" ht="51" x14ac:dyDescent="0.2">
      <c r="A66" s="128"/>
      <c r="B66" s="65" t="str">
        <f>B98</f>
        <v>Монтаж охранной сигнализации, дооборудование системы видеонаблюдения, в том числе строительный контроль</v>
      </c>
      <c r="C66" s="135"/>
      <c r="D66" s="55">
        <f t="shared" si="1"/>
        <v>735408</v>
      </c>
      <c r="E66" s="56">
        <v>0</v>
      </c>
      <c r="F66" s="55">
        <f>720000+15408</f>
        <v>735408</v>
      </c>
    </row>
    <row r="67" spans="1:6" ht="38.25" x14ac:dyDescent="0.2">
      <c r="A67" s="129"/>
      <c r="B67" s="65" t="s">
        <v>51</v>
      </c>
      <c r="C67" s="135"/>
      <c r="D67" s="55">
        <f t="shared" si="1"/>
        <v>78087.179999999993</v>
      </c>
      <c r="E67" s="56">
        <v>0</v>
      </c>
      <c r="F67" s="55">
        <v>78087.179999999993</v>
      </c>
    </row>
    <row r="68" spans="1:6" ht="25.5" x14ac:dyDescent="0.2">
      <c r="A68" s="127" t="s">
        <v>52</v>
      </c>
      <c r="B68" s="65" t="s">
        <v>39</v>
      </c>
      <c r="C68" s="135"/>
      <c r="D68" s="55">
        <f t="shared" si="1"/>
        <v>745846.15</v>
      </c>
      <c r="E68" s="56">
        <v>0</v>
      </c>
      <c r="F68" s="55">
        <v>745846.15</v>
      </c>
    </row>
    <row r="69" spans="1:6" x14ac:dyDescent="0.2">
      <c r="A69" s="128"/>
      <c r="B69" s="65" t="s">
        <v>53</v>
      </c>
      <c r="C69" s="135"/>
      <c r="D69" s="55">
        <f t="shared" si="1"/>
        <v>139747.32</v>
      </c>
      <c r="E69" s="56">
        <v>0</v>
      </c>
      <c r="F69" s="55">
        <v>139747.32</v>
      </c>
    </row>
    <row r="70" spans="1:6" x14ac:dyDescent="0.2">
      <c r="A70" s="128"/>
      <c r="B70" s="65" t="s">
        <v>54</v>
      </c>
      <c r="C70" s="135"/>
      <c r="D70" s="55">
        <f t="shared" si="1"/>
        <v>448483</v>
      </c>
      <c r="E70" s="56">
        <v>0</v>
      </c>
      <c r="F70" s="55">
        <v>448483</v>
      </c>
    </row>
    <row r="71" spans="1:6" ht="25.5" x14ac:dyDescent="0.2">
      <c r="A71" s="129"/>
      <c r="B71" s="65" t="s">
        <v>55</v>
      </c>
      <c r="C71" s="135"/>
      <c r="D71" s="55">
        <f t="shared" si="1"/>
        <v>76732</v>
      </c>
      <c r="E71" s="56">
        <v>0</v>
      </c>
      <c r="F71" s="55">
        <v>76732</v>
      </c>
    </row>
    <row r="72" spans="1:6" ht="25.5" x14ac:dyDescent="0.2">
      <c r="A72" s="54" t="s">
        <v>56</v>
      </c>
      <c r="B72" s="65" t="s">
        <v>39</v>
      </c>
      <c r="C72" s="135"/>
      <c r="D72" s="55">
        <f t="shared" si="1"/>
        <v>558251.10000000009</v>
      </c>
      <c r="E72" s="56">
        <v>0</v>
      </c>
      <c r="F72" s="55">
        <v>558251.10000000009</v>
      </c>
    </row>
    <row r="73" spans="1:6" ht="25.5" x14ac:dyDescent="0.2">
      <c r="A73" s="127" t="s">
        <v>57</v>
      </c>
      <c r="B73" s="65" t="s">
        <v>39</v>
      </c>
      <c r="C73" s="135"/>
      <c r="D73" s="55">
        <f t="shared" si="1"/>
        <v>872879.6</v>
      </c>
      <c r="E73" s="56">
        <v>0</v>
      </c>
      <c r="F73" s="55">
        <v>872879.6</v>
      </c>
    </row>
    <row r="74" spans="1:6" x14ac:dyDescent="0.2">
      <c r="A74" s="128"/>
      <c r="B74" s="65" t="s">
        <v>58</v>
      </c>
      <c r="C74" s="135"/>
      <c r="D74" s="55">
        <f t="shared" si="1"/>
        <v>67680</v>
      </c>
      <c r="E74" s="56">
        <v>0</v>
      </c>
      <c r="F74" s="55">
        <v>67680</v>
      </c>
    </row>
    <row r="75" spans="1:6" x14ac:dyDescent="0.2">
      <c r="A75" s="129"/>
      <c r="B75" s="65" t="s">
        <v>23</v>
      </c>
      <c r="C75" s="135"/>
      <c r="D75" s="55">
        <f t="shared" si="1"/>
        <v>239000</v>
      </c>
      <c r="E75" s="56">
        <v>0</v>
      </c>
      <c r="F75" s="55">
        <v>239000</v>
      </c>
    </row>
    <row r="76" spans="1:6" ht="25.5" x14ac:dyDescent="0.2">
      <c r="A76" s="54" t="s">
        <v>59</v>
      </c>
      <c r="B76" s="65" t="s">
        <v>39</v>
      </c>
      <c r="C76" s="135"/>
      <c r="D76" s="55">
        <f t="shared" si="1"/>
        <v>378900</v>
      </c>
      <c r="E76" s="56">
        <v>0</v>
      </c>
      <c r="F76" s="55">
        <v>378900</v>
      </c>
    </row>
    <row r="77" spans="1:6" ht="25.5" x14ac:dyDescent="0.2">
      <c r="A77" s="127" t="s">
        <v>60</v>
      </c>
      <c r="B77" s="65" t="s">
        <v>39</v>
      </c>
      <c r="C77" s="135"/>
      <c r="D77" s="55">
        <f t="shared" si="1"/>
        <v>533000</v>
      </c>
      <c r="E77" s="56">
        <v>0</v>
      </c>
      <c r="F77" s="55">
        <v>533000</v>
      </c>
    </row>
    <row r="78" spans="1:6" x14ac:dyDescent="0.2">
      <c r="A78" s="128"/>
      <c r="B78" s="66" t="s">
        <v>61</v>
      </c>
      <c r="C78" s="135"/>
      <c r="D78" s="55">
        <f t="shared" si="1"/>
        <v>350000</v>
      </c>
      <c r="E78" s="56">
        <v>0</v>
      </c>
      <c r="F78" s="55">
        <v>350000</v>
      </c>
    </row>
    <row r="79" spans="1:6" ht="25.5" x14ac:dyDescent="0.2">
      <c r="A79" s="129"/>
      <c r="B79" s="65" t="str">
        <f>B71</f>
        <v>Монтаж системы контроля управления доступом</v>
      </c>
      <c r="C79" s="135"/>
      <c r="D79" s="55">
        <f t="shared" si="1"/>
        <v>45700</v>
      </c>
      <c r="E79" s="56">
        <v>0</v>
      </c>
      <c r="F79" s="55">
        <v>45700</v>
      </c>
    </row>
    <row r="80" spans="1:6" ht="25.5" x14ac:dyDescent="0.2">
      <c r="A80" s="54" t="s">
        <v>62</v>
      </c>
      <c r="B80" s="65" t="s">
        <v>39</v>
      </c>
      <c r="C80" s="135"/>
      <c r="D80" s="55">
        <f t="shared" si="1"/>
        <v>378400</v>
      </c>
      <c r="E80" s="56">
        <v>0</v>
      </c>
      <c r="F80" s="55">
        <v>378400</v>
      </c>
    </row>
    <row r="81" spans="1:6" x14ac:dyDescent="0.2">
      <c r="A81" s="54" t="s">
        <v>63</v>
      </c>
      <c r="B81" s="66" t="s">
        <v>61</v>
      </c>
      <c r="C81" s="135"/>
      <c r="D81" s="55">
        <f t="shared" si="1"/>
        <v>1320000</v>
      </c>
      <c r="E81" s="56">
        <v>0</v>
      </c>
      <c r="F81" s="59">
        <v>1320000</v>
      </c>
    </row>
    <row r="82" spans="1:6" ht="38.25" x14ac:dyDescent="0.2">
      <c r="A82" s="127" t="s">
        <v>64</v>
      </c>
      <c r="B82" s="64" t="s">
        <v>65</v>
      </c>
      <c r="C82" s="135"/>
      <c r="D82" s="55">
        <f t="shared" si="1"/>
        <v>970000</v>
      </c>
      <c r="E82" s="56">
        <v>0</v>
      </c>
      <c r="F82" s="55">
        <f>530000+440000</f>
        <v>970000</v>
      </c>
    </row>
    <row r="83" spans="1:6" ht="25.5" x14ac:dyDescent="0.2">
      <c r="A83" s="129"/>
      <c r="B83" s="64" t="s">
        <v>39</v>
      </c>
      <c r="C83" s="135"/>
      <c r="D83" s="55">
        <f t="shared" si="1"/>
        <v>781200</v>
      </c>
      <c r="E83" s="56">
        <v>0</v>
      </c>
      <c r="F83" s="55">
        <v>781200</v>
      </c>
    </row>
    <row r="84" spans="1:6" ht="25.5" x14ac:dyDescent="0.2">
      <c r="A84" s="137" t="s">
        <v>66</v>
      </c>
      <c r="B84" s="67" t="s">
        <v>39</v>
      </c>
      <c r="C84" s="135"/>
      <c r="D84" s="55">
        <f t="shared" si="1"/>
        <v>1663274</v>
      </c>
      <c r="E84" s="56">
        <v>0</v>
      </c>
      <c r="F84" s="55">
        <v>1663274</v>
      </c>
    </row>
    <row r="85" spans="1:6" x14ac:dyDescent="0.2">
      <c r="A85" s="138"/>
      <c r="B85" s="67" t="s">
        <v>267</v>
      </c>
      <c r="C85" s="135"/>
      <c r="D85" s="55">
        <f t="shared" si="1"/>
        <v>185740</v>
      </c>
      <c r="E85" s="56"/>
      <c r="F85" s="55">
        <v>185740</v>
      </c>
    </row>
    <row r="86" spans="1:6" x14ac:dyDescent="0.2">
      <c r="A86" s="138"/>
      <c r="B86" s="67" t="s">
        <v>23</v>
      </c>
      <c r="C86" s="135"/>
      <c r="D86" s="55">
        <f t="shared" si="1"/>
        <v>99829</v>
      </c>
      <c r="E86" s="56"/>
      <c r="F86" s="55">
        <v>99829</v>
      </c>
    </row>
    <row r="87" spans="1:6" ht="38.25" x14ac:dyDescent="0.2">
      <c r="A87" s="139"/>
      <c r="B87" s="67" t="s">
        <v>266</v>
      </c>
      <c r="C87" s="135"/>
      <c r="D87" s="55">
        <f t="shared" si="1"/>
        <v>395860</v>
      </c>
      <c r="E87" s="56"/>
      <c r="F87" s="55">
        <f>23000+372860</f>
        <v>395860</v>
      </c>
    </row>
    <row r="88" spans="1:6" ht="25.5" x14ac:dyDescent="0.2">
      <c r="A88" s="127" t="s">
        <v>67</v>
      </c>
      <c r="B88" s="67" t="str">
        <f>B12</f>
        <v>Установка стационарной тревожной кнопки</v>
      </c>
      <c r="C88" s="135"/>
      <c r="D88" s="55">
        <f t="shared" si="1"/>
        <v>26348.63</v>
      </c>
      <c r="E88" s="56">
        <v>0</v>
      </c>
      <c r="F88" s="55">
        <v>26348.63</v>
      </c>
    </row>
    <row r="89" spans="1:6" ht="62.25" customHeight="1" x14ac:dyDescent="0.2">
      <c r="A89" s="128"/>
      <c r="B89" s="66" t="s">
        <v>265</v>
      </c>
      <c r="C89" s="135"/>
      <c r="D89" s="55">
        <f t="shared" si="1"/>
        <v>1563920.4</v>
      </c>
      <c r="E89" s="56">
        <v>0</v>
      </c>
      <c r="F89" s="59">
        <v>1563920.4</v>
      </c>
    </row>
    <row r="90" spans="1:6" ht="25.5" x14ac:dyDescent="0.2">
      <c r="A90" s="129"/>
      <c r="B90" s="64" t="s">
        <v>39</v>
      </c>
      <c r="C90" s="135"/>
      <c r="D90" s="55">
        <f t="shared" si="1"/>
        <v>419250</v>
      </c>
      <c r="E90" s="56">
        <v>0</v>
      </c>
      <c r="F90" s="55">
        <v>419250</v>
      </c>
    </row>
    <row r="91" spans="1:6" ht="25.5" x14ac:dyDescent="0.2">
      <c r="A91" s="60" t="s">
        <v>68</v>
      </c>
      <c r="B91" s="64" t="s">
        <v>39</v>
      </c>
      <c r="C91" s="135"/>
      <c r="D91" s="55">
        <f t="shared" si="1"/>
        <v>557100</v>
      </c>
      <c r="E91" s="56">
        <v>0</v>
      </c>
      <c r="F91" s="55">
        <v>557100</v>
      </c>
    </row>
    <row r="92" spans="1:6" x14ac:dyDescent="0.2">
      <c r="A92" s="127" t="s">
        <v>69</v>
      </c>
      <c r="B92" s="64" t="s">
        <v>70</v>
      </c>
      <c r="C92" s="135"/>
      <c r="D92" s="55">
        <f t="shared" si="1"/>
        <v>230700</v>
      </c>
      <c r="E92" s="56">
        <v>0</v>
      </c>
      <c r="F92" s="55">
        <f>142500+88200</f>
        <v>230700</v>
      </c>
    </row>
    <row r="93" spans="1:6" ht="25.5" x14ac:dyDescent="0.2">
      <c r="A93" s="128"/>
      <c r="B93" s="64" t="s">
        <v>71</v>
      </c>
      <c r="C93" s="135"/>
      <c r="D93" s="55">
        <f t="shared" si="1"/>
        <v>65000</v>
      </c>
      <c r="E93" s="56">
        <v>0</v>
      </c>
      <c r="F93" s="55">
        <f>26000+39000</f>
        <v>65000</v>
      </c>
    </row>
    <row r="94" spans="1:6" x14ac:dyDescent="0.2">
      <c r="A94" s="128"/>
      <c r="B94" s="66" t="s">
        <v>61</v>
      </c>
      <c r="C94" s="135"/>
      <c r="D94" s="55">
        <f t="shared" si="1"/>
        <v>424489</v>
      </c>
      <c r="E94" s="56">
        <v>0</v>
      </c>
      <c r="F94" s="59">
        <v>424489</v>
      </c>
    </row>
    <row r="95" spans="1:6" x14ac:dyDescent="0.2">
      <c r="A95" s="128"/>
      <c r="B95" s="66" t="s">
        <v>257</v>
      </c>
      <c r="C95" s="135"/>
      <c r="D95" s="55">
        <f t="shared" si="1"/>
        <v>477800</v>
      </c>
      <c r="E95" s="56">
        <v>0</v>
      </c>
      <c r="F95" s="59">
        <v>477800</v>
      </c>
    </row>
    <row r="96" spans="1:6" ht="25.5" x14ac:dyDescent="0.2">
      <c r="A96" s="129"/>
      <c r="B96" s="64" t="s">
        <v>39</v>
      </c>
      <c r="C96" s="135"/>
      <c r="D96" s="55">
        <f t="shared" si="1"/>
        <v>414700</v>
      </c>
      <c r="E96" s="56">
        <v>0</v>
      </c>
      <c r="F96" s="55">
        <v>414700</v>
      </c>
    </row>
    <row r="97" spans="1:6" x14ac:dyDescent="0.2">
      <c r="A97" s="54" t="s">
        <v>72</v>
      </c>
      <c r="B97" s="64" t="s">
        <v>61</v>
      </c>
      <c r="C97" s="135"/>
      <c r="D97" s="55">
        <f t="shared" si="1"/>
        <v>1475000</v>
      </c>
      <c r="E97" s="56">
        <v>0</v>
      </c>
      <c r="F97" s="59">
        <v>1475000</v>
      </c>
    </row>
    <row r="98" spans="1:6" ht="51" x14ac:dyDescent="0.2">
      <c r="A98" s="54" t="s">
        <v>73</v>
      </c>
      <c r="B98" s="64" t="s">
        <v>74</v>
      </c>
      <c r="C98" s="135"/>
      <c r="D98" s="55">
        <f t="shared" si="1"/>
        <v>1500000</v>
      </c>
      <c r="E98" s="56">
        <v>0</v>
      </c>
      <c r="F98" s="55">
        <v>1500000</v>
      </c>
    </row>
    <row r="99" spans="1:6" ht="51" x14ac:dyDescent="0.2">
      <c r="A99" s="127" t="s">
        <v>75</v>
      </c>
      <c r="B99" s="64" t="s">
        <v>276</v>
      </c>
      <c r="C99" s="135"/>
      <c r="D99" s="55">
        <f t="shared" si="1"/>
        <v>1489142.3</v>
      </c>
      <c r="E99" s="56">
        <v>0</v>
      </c>
      <c r="F99" s="58">
        <v>1489142.3</v>
      </c>
    </row>
    <row r="100" spans="1:6" ht="25.5" x14ac:dyDescent="0.2">
      <c r="A100" s="129"/>
      <c r="B100" s="64" t="s">
        <v>39</v>
      </c>
      <c r="C100" s="135"/>
      <c r="D100" s="55">
        <f t="shared" si="1"/>
        <v>345000</v>
      </c>
      <c r="E100" s="56">
        <v>0</v>
      </c>
      <c r="F100" s="58">
        <v>345000</v>
      </c>
    </row>
    <row r="101" spans="1:6" ht="25.5" x14ac:dyDescent="0.2">
      <c r="A101" s="127" t="s">
        <v>76</v>
      </c>
      <c r="B101" s="64" t="s">
        <v>39</v>
      </c>
      <c r="C101" s="135"/>
      <c r="D101" s="55">
        <f t="shared" si="1"/>
        <v>879600</v>
      </c>
      <c r="E101" s="56">
        <v>0</v>
      </c>
      <c r="F101" s="58">
        <v>879600</v>
      </c>
    </row>
    <row r="102" spans="1:6" x14ac:dyDescent="0.2">
      <c r="A102" s="129"/>
      <c r="B102" s="64" t="str">
        <f>B97</f>
        <v>Монтаж охранной сигнализации</v>
      </c>
      <c r="C102" s="135"/>
      <c r="D102" s="55">
        <f t="shared" si="1"/>
        <v>490258.76</v>
      </c>
      <c r="E102" s="56"/>
      <c r="F102" s="58">
        <v>490258.76</v>
      </c>
    </row>
    <row r="103" spans="1:6" ht="25.5" x14ac:dyDescent="0.2">
      <c r="A103" s="127" t="s">
        <v>77</v>
      </c>
      <c r="B103" s="64" t="s">
        <v>78</v>
      </c>
      <c r="C103" s="135"/>
      <c r="D103" s="55">
        <f t="shared" si="1"/>
        <v>1162574.92</v>
      </c>
      <c r="E103" s="56">
        <v>0</v>
      </c>
      <c r="F103" s="58">
        <v>1162574.92</v>
      </c>
    </row>
    <row r="104" spans="1:6" ht="25.5" x14ac:dyDescent="0.2">
      <c r="A104" s="128"/>
      <c r="B104" s="64" t="str">
        <f>B101</f>
        <v>Обеспечение физической квалифицированной охраной</v>
      </c>
      <c r="C104" s="135"/>
      <c r="D104" s="55">
        <f t="shared" si="1"/>
        <v>597840</v>
      </c>
      <c r="E104" s="56">
        <v>0</v>
      </c>
      <c r="F104" s="58">
        <v>597840</v>
      </c>
    </row>
    <row r="105" spans="1:6" ht="51" x14ac:dyDescent="0.2">
      <c r="A105" s="128"/>
      <c r="B105" s="64" t="s">
        <v>200</v>
      </c>
      <c r="C105" s="135"/>
      <c r="D105" s="55">
        <f t="shared" si="1"/>
        <v>155963</v>
      </c>
      <c r="E105" s="56">
        <v>0</v>
      </c>
      <c r="F105" s="58">
        <v>155963</v>
      </c>
    </row>
    <row r="106" spans="1:6" x14ac:dyDescent="0.2">
      <c r="A106" s="128"/>
      <c r="B106" s="64" t="s">
        <v>79</v>
      </c>
      <c r="C106" s="135"/>
      <c r="D106" s="55">
        <f t="shared" si="1"/>
        <v>79016.7</v>
      </c>
      <c r="E106" s="56">
        <v>0</v>
      </c>
      <c r="F106" s="58">
        <v>79016.7</v>
      </c>
    </row>
    <row r="107" spans="1:6" ht="25.5" x14ac:dyDescent="0.2">
      <c r="A107" s="128"/>
      <c r="B107" s="64" t="s">
        <v>80</v>
      </c>
      <c r="C107" s="135"/>
      <c r="D107" s="55">
        <f t="shared" si="1"/>
        <v>166667</v>
      </c>
      <c r="E107" s="56">
        <v>0</v>
      </c>
      <c r="F107" s="58">
        <v>166667</v>
      </c>
    </row>
    <row r="108" spans="1:6" ht="25.5" x14ac:dyDescent="0.2">
      <c r="A108" s="129"/>
      <c r="B108" s="64" t="s">
        <v>81</v>
      </c>
      <c r="C108" s="135"/>
      <c r="D108" s="55">
        <f t="shared" si="1"/>
        <v>4842755.5199999996</v>
      </c>
      <c r="E108" s="56">
        <v>0</v>
      </c>
      <c r="F108" s="58">
        <v>4842755.5199999996</v>
      </c>
    </row>
    <row r="109" spans="1:6" ht="25.5" x14ac:dyDescent="0.2">
      <c r="A109" s="127" t="s">
        <v>82</v>
      </c>
      <c r="B109" s="64" t="str">
        <f>B104</f>
        <v>Обеспечение физической квалифицированной охраной</v>
      </c>
      <c r="C109" s="135"/>
      <c r="D109" s="55">
        <f t="shared" si="1"/>
        <v>1136180</v>
      </c>
      <c r="E109" s="56">
        <v>0</v>
      </c>
      <c r="F109" s="58">
        <v>1136180</v>
      </c>
    </row>
    <row r="110" spans="1:6" x14ac:dyDescent="0.2">
      <c r="A110" s="128"/>
      <c r="B110" s="64" t="s">
        <v>83</v>
      </c>
      <c r="C110" s="135"/>
      <c r="D110" s="55">
        <f t="shared" si="1"/>
        <v>156873</v>
      </c>
      <c r="E110" s="56">
        <v>0</v>
      </c>
      <c r="F110" s="58">
        <v>156873</v>
      </c>
    </row>
    <row r="111" spans="1:6" x14ac:dyDescent="0.2">
      <c r="A111" s="129"/>
      <c r="B111" s="64" t="s">
        <v>84</v>
      </c>
      <c r="C111" s="135"/>
      <c r="D111" s="55">
        <f t="shared" si="1"/>
        <v>122658</v>
      </c>
      <c r="E111" s="56">
        <v>0</v>
      </c>
      <c r="F111" s="58">
        <v>122658</v>
      </c>
    </row>
    <row r="112" spans="1:6" ht="25.5" x14ac:dyDescent="0.2">
      <c r="A112" s="57" t="s">
        <v>85</v>
      </c>
      <c r="B112" s="64" t="str">
        <f>B109</f>
        <v>Обеспечение физической квалифицированной охраной</v>
      </c>
      <c r="C112" s="135"/>
      <c r="D112" s="55">
        <f t="shared" si="1"/>
        <v>605020.80000000005</v>
      </c>
      <c r="E112" s="56">
        <v>0</v>
      </c>
      <c r="F112" s="58">
        <v>605020.80000000005</v>
      </c>
    </row>
    <row r="113" spans="1:8" ht="25.5" x14ac:dyDescent="0.2">
      <c r="A113" s="57" t="s">
        <v>86</v>
      </c>
      <c r="B113" s="64" t="s">
        <v>87</v>
      </c>
      <c r="C113" s="135"/>
      <c r="D113" s="55">
        <f t="shared" si="1"/>
        <v>696632</v>
      </c>
      <c r="E113" s="56">
        <v>0</v>
      </c>
      <c r="F113" s="58">
        <v>696632</v>
      </c>
    </row>
    <row r="114" spans="1:8" ht="38.25" x14ac:dyDescent="0.2">
      <c r="A114" s="57" t="s">
        <v>233</v>
      </c>
      <c r="B114" s="68" t="s">
        <v>284</v>
      </c>
      <c r="C114" s="136"/>
      <c r="D114" s="55">
        <f t="shared" si="1"/>
        <v>9182685.1899999995</v>
      </c>
      <c r="E114" s="56">
        <v>0</v>
      </c>
      <c r="F114" s="58">
        <f>7715990+1213858.28+165122.19+61738.72+25976</f>
        <v>9182685.1899999995</v>
      </c>
    </row>
    <row r="115" spans="1:8" x14ac:dyDescent="0.2">
      <c r="A115" s="130" t="s">
        <v>88</v>
      </c>
      <c r="B115" s="130"/>
      <c r="C115" s="131"/>
      <c r="D115" s="55">
        <f t="shared" ref="D115:D123" si="2">E115+F115</f>
        <v>53329665.099999994</v>
      </c>
      <c r="E115" s="55">
        <f>SUM(E12:E114)</f>
        <v>0</v>
      </c>
      <c r="F115" s="55">
        <f>SUM(F12:F114)</f>
        <v>53329665.099999994</v>
      </c>
    </row>
    <row r="116" spans="1:8" x14ac:dyDescent="0.2">
      <c r="A116" s="61" t="s">
        <v>50</v>
      </c>
      <c r="B116" s="132" t="s">
        <v>39</v>
      </c>
      <c r="C116" s="133" t="s">
        <v>89</v>
      </c>
      <c r="D116" s="55">
        <f t="shared" si="2"/>
        <v>1190140</v>
      </c>
      <c r="E116" s="62">
        <v>952112</v>
      </c>
      <c r="F116" s="55">
        <v>238028</v>
      </c>
      <c r="H116" s="41"/>
    </row>
    <row r="117" spans="1:8" x14ac:dyDescent="0.2">
      <c r="A117" s="63" t="s">
        <v>63</v>
      </c>
      <c r="B117" s="132"/>
      <c r="C117" s="133"/>
      <c r="D117" s="55">
        <f t="shared" si="2"/>
        <v>1190140</v>
      </c>
      <c r="E117" s="62">
        <v>952112</v>
      </c>
      <c r="F117" s="55">
        <v>238028</v>
      </c>
    </row>
    <row r="118" spans="1:8" x14ac:dyDescent="0.2">
      <c r="A118" s="63" t="s">
        <v>90</v>
      </c>
      <c r="B118" s="132"/>
      <c r="C118" s="133"/>
      <c r="D118" s="55">
        <f t="shared" si="2"/>
        <v>1190140</v>
      </c>
      <c r="E118" s="62">
        <v>952112</v>
      </c>
      <c r="F118" s="55">
        <v>238028</v>
      </c>
    </row>
    <row r="119" spans="1:8" x14ac:dyDescent="0.2">
      <c r="A119" s="63" t="s">
        <v>91</v>
      </c>
      <c r="B119" s="132"/>
      <c r="C119" s="133"/>
      <c r="D119" s="55">
        <f t="shared" si="2"/>
        <v>1190140</v>
      </c>
      <c r="E119" s="62">
        <v>952112</v>
      </c>
      <c r="F119" s="55">
        <v>238028</v>
      </c>
    </row>
    <row r="120" spans="1:8" x14ac:dyDescent="0.2">
      <c r="A120" s="63" t="s">
        <v>92</v>
      </c>
      <c r="B120" s="132"/>
      <c r="C120" s="133"/>
      <c r="D120" s="55">
        <f t="shared" si="2"/>
        <v>1190140</v>
      </c>
      <c r="E120" s="62">
        <v>952112</v>
      </c>
      <c r="F120" s="55">
        <v>238028</v>
      </c>
    </row>
    <row r="121" spans="1:8" x14ac:dyDescent="0.2">
      <c r="A121" s="63" t="s">
        <v>93</v>
      </c>
      <c r="B121" s="132"/>
      <c r="C121" s="133"/>
      <c r="D121" s="55">
        <f t="shared" si="2"/>
        <v>1190140</v>
      </c>
      <c r="E121" s="62">
        <v>952112</v>
      </c>
      <c r="F121" s="55">
        <v>238028</v>
      </c>
    </row>
    <row r="122" spans="1:8" x14ac:dyDescent="0.2">
      <c r="A122" s="63" t="s">
        <v>94</v>
      </c>
      <c r="B122" s="132"/>
      <c r="C122" s="133"/>
      <c r="D122" s="55">
        <f t="shared" si="2"/>
        <v>1190140</v>
      </c>
      <c r="E122" s="62">
        <v>952112</v>
      </c>
      <c r="F122" s="55">
        <v>238028</v>
      </c>
    </row>
    <row r="123" spans="1:8" x14ac:dyDescent="0.2">
      <c r="A123" s="130" t="s">
        <v>88</v>
      </c>
      <c r="B123" s="130"/>
      <c r="C123" s="131"/>
      <c r="D123" s="55">
        <f t="shared" si="2"/>
        <v>8330980</v>
      </c>
      <c r="E123" s="55">
        <f>SUM(E116:E122)</f>
        <v>6664784</v>
      </c>
      <c r="F123" s="55">
        <f>SUM(F116:F122)</f>
        <v>1666196</v>
      </c>
    </row>
    <row r="124" spans="1:8" x14ac:dyDescent="0.2">
      <c r="A124" s="125" t="s">
        <v>95</v>
      </c>
      <c r="B124" s="125"/>
      <c r="C124" s="126"/>
      <c r="D124" s="55">
        <f>D123+D115</f>
        <v>61660645.099999994</v>
      </c>
      <c r="E124" s="55">
        <f>E123+E115</f>
        <v>6664784</v>
      </c>
      <c r="F124" s="55">
        <f>F123+F115</f>
        <v>54995861.099999994</v>
      </c>
    </row>
  </sheetData>
  <autoFilter ref="A11:F124"/>
  <mergeCells count="39">
    <mergeCell ref="A50:A53"/>
    <mergeCell ref="D8:F8"/>
    <mergeCell ref="A10:A11"/>
    <mergeCell ref="B10:B11"/>
    <mergeCell ref="C10:C11"/>
    <mergeCell ref="D10:D11"/>
    <mergeCell ref="E10:F10"/>
    <mergeCell ref="A43:A44"/>
    <mergeCell ref="A29:A32"/>
    <mergeCell ref="A34:A36"/>
    <mergeCell ref="A38:A39"/>
    <mergeCell ref="A45:A46"/>
    <mergeCell ref="A12:A13"/>
    <mergeCell ref="A82:A83"/>
    <mergeCell ref="A88:A90"/>
    <mergeCell ref="A92:A96"/>
    <mergeCell ref="A99:A100"/>
    <mergeCell ref="A84:A87"/>
    <mergeCell ref="A63:A64"/>
    <mergeCell ref="A65:A67"/>
    <mergeCell ref="A68:A71"/>
    <mergeCell ref="A73:A75"/>
    <mergeCell ref="A77:A79"/>
    <mergeCell ref="A7:F7"/>
    <mergeCell ref="A124:C124"/>
    <mergeCell ref="A103:A108"/>
    <mergeCell ref="A109:A111"/>
    <mergeCell ref="A115:C115"/>
    <mergeCell ref="B116:B122"/>
    <mergeCell ref="C116:C122"/>
    <mergeCell ref="A123:C123"/>
    <mergeCell ref="C12:C114"/>
    <mergeCell ref="A17:A18"/>
    <mergeCell ref="A20:A21"/>
    <mergeCell ref="A23:A24"/>
    <mergeCell ref="A26:A27"/>
    <mergeCell ref="A101:A102"/>
    <mergeCell ref="A54:A56"/>
    <mergeCell ref="A57:A58"/>
  </mergeCells>
  <pageMargins left="0.51181102362204722" right="0.31496062992125984" top="0.27559055118110237" bottom="0.27559055118110237" header="0" footer="0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  </vt:lpstr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Лаврентьева Татьяна Вячеславовна</cp:lastModifiedBy>
  <cp:lastPrinted>2023-12-07T08:36:03Z</cp:lastPrinted>
  <dcterms:created xsi:type="dcterms:W3CDTF">2023-08-10T19:03:18Z</dcterms:created>
  <dcterms:modified xsi:type="dcterms:W3CDTF">2023-12-11T08:38:01Z</dcterms:modified>
</cp:coreProperties>
</file>