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bookViews>
    <workbookView xWindow="0" yWindow="0" windowWidth="19200" windowHeight="7335"/>
  </bookViews>
  <sheets>
    <sheet name="Прил к № -р-АДМ от 26.12.2022" sheetId="10" r:id="rId1"/>
    <sheet name="уточнение бюджета дек.2022 (2)" sheetId="9" r:id="rId2"/>
    <sheet name="уточнение бюджета окт .2022 (2" sheetId="8" r:id="rId3"/>
    <sheet name="уточнение бюджета 1.07.2022" sheetId="7" r:id="rId4"/>
    <sheet name="уточнение бюджета 1.04.2022" sheetId="6" r:id="rId5"/>
    <sheet name="Лист2" sheetId="2" r:id="rId6"/>
    <sheet name="Лист3" sheetId="3" r:id="rId7"/>
  </sheets>
  <calcPr calcId="145621"/>
</workbook>
</file>

<file path=xl/calcChain.xml><?xml version="1.0" encoding="utf-8"?>
<calcChain xmlns="http://schemas.openxmlformats.org/spreadsheetml/2006/main">
  <c r="D73" i="10" l="1"/>
  <c r="E69" i="10"/>
  <c r="D59" i="10"/>
  <c r="D65" i="10" s="1"/>
  <c r="L57" i="10"/>
  <c r="I57" i="10"/>
  <c r="H57" i="10"/>
  <c r="F57" i="10"/>
  <c r="M56" i="10"/>
  <c r="N55" i="10"/>
  <c r="M55" i="10"/>
  <c r="J54" i="10"/>
  <c r="M54" i="10" s="1"/>
  <c r="M53" i="10"/>
  <c r="J53" i="10"/>
  <c r="N52" i="10"/>
  <c r="M52" i="10"/>
  <c r="M51" i="10"/>
  <c r="M50" i="10"/>
  <c r="M49" i="10"/>
  <c r="M48" i="10"/>
  <c r="N47" i="10"/>
  <c r="K46" i="10"/>
  <c r="K57" i="10" s="1"/>
  <c r="E46" i="10"/>
  <c r="N46" i="10" s="1"/>
  <c r="N45" i="10"/>
  <c r="M44" i="10"/>
  <c r="M43" i="10"/>
  <c r="M42" i="10"/>
  <c r="M41" i="10"/>
  <c r="J40" i="10"/>
  <c r="D40" i="10"/>
  <c r="M40" i="10" s="1"/>
  <c r="N39" i="10"/>
  <c r="M39" i="10"/>
  <c r="O38" i="10"/>
  <c r="O57" i="10" s="1"/>
  <c r="G37" i="10"/>
  <c r="M37" i="10" s="1"/>
  <c r="D37" i="10"/>
  <c r="D36" i="10"/>
  <c r="M36" i="10" s="1"/>
  <c r="E35" i="10"/>
  <c r="E57" i="10" s="1"/>
  <c r="N34" i="10"/>
  <c r="N33" i="10"/>
  <c r="M32" i="10"/>
  <c r="G31" i="10"/>
  <c r="G57" i="10" s="1"/>
  <c r="D31" i="10"/>
  <c r="M31" i="10" s="1"/>
  <c r="M30" i="10"/>
  <c r="M29" i="10"/>
  <c r="M28" i="10"/>
  <c r="D27" i="10"/>
  <c r="M27" i="10" s="1"/>
  <c r="M26" i="10"/>
  <c r="M25" i="10"/>
  <c r="M24" i="10"/>
  <c r="J23" i="10"/>
  <c r="J57" i="10" s="1"/>
  <c r="D23" i="10"/>
  <c r="D57" i="10" s="1"/>
  <c r="M22" i="10"/>
  <c r="M21" i="10"/>
  <c r="N20" i="10"/>
  <c r="M19" i="10"/>
  <c r="M18" i="10"/>
  <c r="C17" i="10"/>
  <c r="D17" i="10" s="1"/>
  <c r="E17" i="10" s="1"/>
  <c r="F17" i="10" s="1"/>
  <c r="G17" i="10" s="1"/>
  <c r="H17" i="10" s="1"/>
  <c r="I17" i="10" s="1"/>
  <c r="J17" i="10" s="1"/>
  <c r="K17" i="10" s="1"/>
  <c r="L17" i="10" s="1"/>
  <c r="B17" i="10"/>
  <c r="I16" i="10"/>
  <c r="H16" i="10"/>
  <c r="G16" i="10"/>
  <c r="J48" i="9"/>
  <c r="G58" i="10" l="1"/>
  <c r="G65" i="10"/>
  <c r="G66" i="10" s="1"/>
  <c r="D58" i="10"/>
  <c r="E66" i="10" s="1"/>
  <c r="D60" i="10"/>
  <c r="D61" i="10" s="1"/>
  <c r="D63" i="10" s="1"/>
  <c r="N57" i="10"/>
  <c r="J65" i="10"/>
  <c r="M23" i="10"/>
  <c r="M57" i="10" s="1"/>
  <c r="N35" i="10"/>
  <c r="N49" i="9"/>
  <c r="M48" i="9"/>
  <c r="M49" i="9"/>
  <c r="M46" i="9"/>
  <c r="J47" i="9"/>
  <c r="M47" i="9" s="1"/>
  <c r="N14" i="9"/>
  <c r="M12" i="9"/>
  <c r="B11" i="9"/>
  <c r="C11" i="9" s="1"/>
  <c r="D11" i="9" s="1"/>
  <c r="E11" i="9" s="1"/>
  <c r="F11" i="9" s="1"/>
  <c r="G11" i="9" s="1"/>
  <c r="H11" i="9" s="1"/>
  <c r="I11" i="9" s="1"/>
  <c r="J11" i="9" s="1"/>
  <c r="K11" i="9" s="1"/>
  <c r="L11" i="9" s="1"/>
  <c r="E63" i="9"/>
  <c r="M13" i="9"/>
  <c r="M15" i="9"/>
  <c r="M16" i="9"/>
  <c r="M18" i="9"/>
  <c r="M19" i="9"/>
  <c r="M20" i="9"/>
  <c r="M22" i="9"/>
  <c r="M23" i="9"/>
  <c r="M24" i="9"/>
  <c r="M26" i="9"/>
  <c r="N27" i="9"/>
  <c r="N28" i="9"/>
  <c r="O32" i="9"/>
  <c r="M33" i="9"/>
  <c r="N33" i="9"/>
  <c r="M35" i="9"/>
  <c r="M36" i="9"/>
  <c r="M37" i="9"/>
  <c r="M38" i="9"/>
  <c r="N39" i="9"/>
  <c r="N41" i="9"/>
  <c r="M42" i="9"/>
  <c r="M43" i="9"/>
  <c r="M44" i="9"/>
  <c r="M45" i="9"/>
  <c r="N46" i="9"/>
  <c r="M50" i="9"/>
  <c r="H10" i="9"/>
  <c r="I10" i="9"/>
  <c r="G10" i="9"/>
  <c r="J17" i="9"/>
  <c r="K40" i="9"/>
  <c r="K51" i="9" s="1"/>
  <c r="H51" i="9"/>
  <c r="F51" i="9"/>
  <c r="L51" i="9"/>
  <c r="I51" i="9"/>
  <c r="G25" i="9"/>
  <c r="N59" i="10" l="1"/>
  <c r="N65" i="10" s="1"/>
  <c r="M58" i="10"/>
  <c r="N73" i="10" s="1"/>
  <c r="G31" i="9"/>
  <c r="G51" i="9" s="1"/>
  <c r="D67" i="9"/>
  <c r="J34" i="9"/>
  <c r="J51" i="9" s="1"/>
  <c r="J59" i="9" s="1"/>
  <c r="E29" i="9"/>
  <c r="N29" i="9" s="1"/>
  <c r="D53" i="9"/>
  <c r="D25" i="9"/>
  <c r="M25" i="9" s="1"/>
  <c r="D21" i="9"/>
  <c r="M21" i="9" s="1"/>
  <c r="D31" i="9"/>
  <c r="G52" i="9" l="1"/>
  <c r="G59" i="9"/>
  <c r="G60" i="9" s="1"/>
  <c r="M31" i="9"/>
  <c r="O51" i="9"/>
  <c r="D17" i="9"/>
  <c r="M17" i="9" s="1"/>
  <c r="E40" i="9"/>
  <c r="D34" i="9"/>
  <c r="M34" i="9" s="1"/>
  <c r="D30" i="9"/>
  <c r="M30" i="9" s="1"/>
  <c r="I18" i="8"/>
  <c r="H37" i="8"/>
  <c r="H21" i="8"/>
  <c r="H10" i="8"/>
  <c r="H12" i="8" s="1"/>
  <c r="D29" i="8"/>
  <c r="H29" i="8" s="1"/>
  <c r="F42" i="8"/>
  <c r="G37" i="8"/>
  <c r="E35" i="8"/>
  <c r="D25" i="8"/>
  <c r="E24" i="8"/>
  <c r="E42" i="8" s="1"/>
  <c r="G21" i="8"/>
  <c r="G10" i="8"/>
  <c r="N40" i="9" l="1"/>
  <c r="N51" i="9" s="1"/>
  <c r="M51" i="9"/>
  <c r="D51" i="9"/>
  <c r="D42" i="8"/>
  <c r="D45" i="8" s="1"/>
  <c r="D46" i="8" s="1"/>
  <c r="D48" i="8" s="1"/>
  <c r="H24" i="8"/>
  <c r="G29" i="8"/>
  <c r="E51" i="9"/>
  <c r="D43" i="8"/>
  <c r="G24" i="8"/>
  <c r="G26" i="7"/>
  <c r="N53" i="9" l="1"/>
  <c r="N59" i="9"/>
  <c r="M52" i="9"/>
  <c r="N67" i="9" s="1"/>
  <c r="D59" i="9"/>
  <c r="D54" i="9"/>
  <c r="D55" i="9" s="1"/>
  <c r="D57" i="9" s="1"/>
  <c r="D52" i="9"/>
  <c r="E60" i="9" s="1"/>
  <c r="G3" i="7"/>
  <c r="G10" i="7" l="1"/>
  <c r="E24" i="7" l="1"/>
  <c r="G18" i="7" s="1"/>
  <c r="D14" i="7" l="1"/>
  <c r="F31" i="7"/>
  <c r="D31" i="7"/>
  <c r="E13" i="7" l="1"/>
  <c r="G13" i="7" l="1"/>
  <c r="E31" i="7"/>
  <c r="D32" i="7" s="1"/>
  <c r="F8" i="6"/>
  <c r="F12" i="6"/>
  <c r="F17" i="6" l="1"/>
  <c r="D14" i="6"/>
  <c r="E4" i="6"/>
  <c r="F4" i="6" s="1"/>
  <c r="E14" i="6" l="1"/>
  <c r="D15" i="6" s="1"/>
  <c r="D21" i="6" l="1"/>
  <c r="D18" i="6"/>
  <c r="D22" i="6" l="1"/>
</calcChain>
</file>

<file path=xl/sharedStrings.xml><?xml version="1.0" encoding="utf-8"?>
<sst xmlns="http://schemas.openxmlformats.org/spreadsheetml/2006/main" count="272" uniqueCount="140">
  <si>
    <t>№</t>
  </si>
  <si>
    <t>Наименование учреждения</t>
  </si>
  <si>
    <t>Перечень работ</t>
  </si>
  <si>
    <t>Ремонт,         руб.</t>
  </si>
  <si>
    <t xml:space="preserve">Противопожарные мероприятия, руб. </t>
  </si>
  <si>
    <t>МБУ СШ 4</t>
  </si>
  <si>
    <t>МАУ СШОР  № 8</t>
  </si>
  <si>
    <t>итого</t>
  </si>
  <si>
    <t>МАУ СШОР №5</t>
  </si>
  <si>
    <t xml:space="preserve">Модернизация системы АПС и СОУЭ по адресу: г. Златоуст, ул. 5-я линия,д.3в  </t>
  </si>
  <si>
    <t>Изготовление и монтаж планов пожарной эвакуации</t>
  </si>
  <si>
    <t>МАУ СШОР №1</t>
  </si>
  <si>
    <t>МАУ СШ №7</t>
  </si>
  <si>
    <t>обследование чаши бассейна «Сталь», обследование подпорной стенки и осветительных мачт стадиона «Металлург»</t>
  </si>
  <si>
    <t>Ремонт пожарной сигнализации, ремонт охранной сигнализации, выполнение проектно-сметной документации системы АПС и СОУЭ в помещении спортивной школы по адресу: г. Златоуст, ул. Урицкого 36А.</t>
  </si>
  <si>
    <t xml:space="preserve">Составление дефектной ведомости и сметной документации на ремонт отмостки спортивного зала Олимп по адресу: г. Златоуст, ул. Урицкого, д.36А. </t>
  </si>
  <si>
    <t>Установка узла учёта тепловой энергии  по адресу: г. Златоуст, ул. Полетаева, 9А, ул. Урицкого, 36А, замена радиаторов отопления с установкой насоса по адресу: ул. Урицкого, 36А.</t>
  </si>
  <si>
    <t>Экспертиза проектной документации в части проверки достоверности определения сметной стоимости проведения ремонтных работ объекта:  Лыже-биатлонный комплекс  им. С. Ишмуратовой.</t>
  </si>
  <si>
    <t>Установка узла учёта тепла бытовых помещений хоккейного поля по адресу: г. Златоуст, ул.Стадион "Таганай", пр-т Мира 9а, Спортбаза, пос. Айский дом 2, ФОК "Таганай" с искусственным льдом, пр-т Мира дом. 45</t>
  </si>
  <si>
    <t>МКУ УФКиС ЗГО</t>
  </si>
  <si>
    <t>Реализация инициативных проектов (Капитальный ремонт футбольного поля и беговых дорожек стадиона "Таганай")</t>
  </si>
  <si>
    <t xml:space="preserve">Монтаж приточной вентиляции, изготовление и монтаж шибер-окон на приточную вентиляцию в бассейне «Сталь»  ул. К.Маркса, 26   </t>
  </si>
  <si>
    <t>согл 28.04.2022</t>
  </si>
  <si>
    <t>составление сметной документации и дефектных ведомостей</t>
  </si>
  <si>
    <t>ремонт помещений и кровли (поселок Айский, д2)</t>
  </si>
  <si>
    <t xml:space="preserve"> огнезащитная обработка чердачных конструкций (поселок Айский, дом 2, пр. Мира, д9а) </t>
  </si>
  <si>
    <t xml:space="preserve">Ремонт системы АПС и СОУЭ по адресу: г. Златоуст, ул. 5-я линия,д.3в  </t>
  </si>
  <si>
    <t>обследование чаши бассейна «Сталь», трибун, свнетового табло, подпорной стены и осветительных мачт сна объекте спорта по адресу: ул. К.Маркса, 28</t>
  </si>
  <si>
    <t>установка видеонаблюдения  на объекте  МБУ СШ№4  по адресу: ул. им. М.С. Урицкого, д. 36А</t>
  </si>
  <si>
    <t>Антитеррористические мероприятия руб.</t>
  </si>
  <si>
    <t>Установка узла учёта тепла бытовых помещений по адресу: г. Златоуст, Стадион "Таганай", ул. пр-т Мира 9а, Спортбаза, пос. Айский дом 2, ФОК "Таганай" с искусственным льдом, пр-т Мира дом. 45</t>
  </si>
  <si>
    <t>ремонт помещений и крыльца (пр. Мира,д.45)</t>
  </si>
  <si>
    <t>Ремонт помещения Клуба по месту жительства МАУ СШ №3 г. Златоуст ул.Зеленая, 28</t>
  </si>
  <si>
    <t>ремонт аварийного выхода спортивного зала МАУ СШ №3 по адресу: г. Златоуст, пр. Гагарина 5 линия  д,3в)</t>
  </si>
  <si>
    <t>Замена окон по адресу: г. Златоус, пр. Гагарина,3 мрк. д.25</t>
  </si>
  <si>
    <t xml:space="preserve">ремонт стадиона (благоустройство территории  по адресу: г. Златоуст, пр. Гагарина 5 линия  д,3в) услуги по проетированию системы наружного освещекния и видеонаблюдения на территории  стадиона МАУ СШ №3 </t>
  </si>
  <si>
    <t xml:space="preserve">Инженерно-геодезические работы: исполнительная съемка объектов, расположенных по адресу: Челябинская обоасть, г. Златоуст кв. 152 Златоустовского участуового лесничества ОГУ Миасское лесничество </t>
  </si>
  <si>
    <t>Ремонт кровли горнолыжного комплекса «Балашиха» МАУСШОР №1 (г. Златоуст, ул. Панфилова д.2)</t>
  </si>
  <si>
    <t xml:space="preserve">Ремонт помещения МАУСШОР №1 (г. Златоуст, ул. Спортивная) </t>
  </si>
  <si>
    <t xml:space="preserve">Осуществление строительного контроля, выполнению работ по составлению дефектных ведомостей  и проверке сметной документации, обследование инженерных коммуникаций МАУ СШОР№1 </t>
  </si>
  <si>
    <t>Реализация инициативных проектов (Капитальный ремонт футбольного поля и беговых дорожек стадиона "Таганай"): подгтовительные работы  для укладки покрытия футбольного поля и беговых дорожек, ремонт беговой дорожки и спортивных площадок, благоустройство территории стадиона Таганай, технический надзор.</t>
  </si>
  <si>
    <t>Монтаж аварийного освещения, приобретение первичных средств пожаротушения, средств индивидуальной защиты, монтаж и приобретение пожарных извещателей,  разработка проектной документации.</t>
  </si>
  <si>
    <t xml:space="preserve">Муниципальное автономное учреждение спортивная школа олимпийского резерва №1 </t>
  </si>
  <si>
    <t>Муниципальное автономное учреждение спортивная школа №3</t>
  </si>
  <si>
    <t>Муниципальное бюджетное учреждение спортивная школа №4</t>
  </si>
  <si>
    <t>Муниципальное автономное учреждение спортивная школа олимпийского резерва №5</t>
  </si>
  <si>
    <t>Муниципальное автономное учреждение спортивная школа олимпийского резерва № 8</t>
  </si>
  <si>
    <t>Муниципальное казённое учреждение Управление по физической культуре и спорту Златоустовского городского округа</t>
  </si>
  <si>
    <t>Муниципальное автономное учреждение спортивная школа №7</t>
  </si>
  <si>
    <t>аварийные светильники и блоки аварийного питания</t>
  </si>
  <si>
    <t xml:space="preserve">модернизация пожарной сигнализации (поселок Айский, д.2, пр. Мира, дом 9а, пр-т Мира д.45) </t>
  </si>
  <si>
    <t>перезарядка огнетушителей, осмотр и проверка работоспособности и технического состояния противопожарных дверей и люков, перекатка пожарного рукава, проверка состояния огнезащитной обработки, план эвакуации, знаки  пожарной безопасности</t>
  </si>
  <si>
    <t xml:space="preserve">ПРИЛОЖЕНИЕ </t>
  </si>
  <si>
    <t>Утверждено</t>
  </si>
  <si>
    <t>распоряжением Администрации</t>
  </si>
  <si>
    <t>Златоустовского городского округа</t>
  </si>
  <si>
    <t>от __________ г. № _______</t>
  </si>
  <si>
    <t>Перечень объектов и работ по ремонтам, противопожарным и антитеррористическим мероприятиям   в учреждениях, подведомственных муниципальному казенному учреждению Управление    по физической культуре и спорту Златоустовского городского округа  на 2022 год</t>
  </si>
  <si>
    <t>Разработка проектной документации, на проведение ремонтных работ по замене столбов системы наружного освещения и видеонаблюдения лыжной и лыжероллерной трасс МАУ СШОР № 1 на лесном участке с кадастровым номером 74:25:0000000:12166 (стадион им. С. Ишмуратовой)</t>
  </si>
  <si>
    <t>Разработка проектной документации: дизайн-проект помещений ВИП зон в здании АСК (3 этаж) по адресу: г. Златоуст, ул. Спортивная 1 К</t>
  </si>
  <si>
    <t>Выполнение планировки горнолыжного склона по адресу: г. Златоуст, ул. Панфилова, 2</t>
  </si>
  <si>
    <t xml:space="preserve">Инженерно-геодезические работы: исполнительная съемка объектов, расположенных по адресу: Челябинская область, г. Златоуст кв. 152 Златоустовского участкового лесничества ОГУ Миасское лесничество </t>
  </si>
  <si>
    <t>Исполнительная съемка объектов биатлонного комплекса по адресу: г. Златоуст, ул. Спортивная 1 К. Разработка мастер-плана стадиона "Булат" по адресу: г. Златоуст, ул. Спортивная 1 А. Разработка мастер-плана биатлонного комплекса им. С. Ишмуратовой по адресу г. Златоуст, ул. Спортивная 1К.</t>
  </si>
  <si>
    <t>Ремонт помещения Клуба по месту жительства МАУ СШ №3 г. Златоуст ул. Зелёная, 28</t>
  </si>
  <si>
    <t>Реализация инициативных проектов (Капитальный ремонт футбольного поля и беговых дорожек стадиона "Таганай"): подготовительные работы  для укладки покрытия футбольного поля и беговых дорожек, ремонт беговой дорожки и спортивных площадок (материалы и монтаж наливного покрытия),  благоустройство территории стадиона Таганай, технический надзор, госэкспертиза проектной документации</t>
  </si>
  <si>
    <t>(руб)</t>
  </si>
  <si>
    <t>Ремонт</t>
  </si>
  <si>
    <t xml:space="preserve">Противопожарные мероприятия </t>
  </si>
  <si>
    <t>Антитеррористические мероприятия</t>
  </si>
  <si>
    <t xml:space="preserve">Ремонт системы АПС и СОУЭ по адресу: г. Златоуст, пр. им. Ю.А. Гагарина, 5-я линия,д.3в  </t>
  </si>
  <si>
    <t xml:space="preserve"> огнезащитная обработка чердачных конструкций (г. Златоуст, поселок Айский, дом 2, пр. Мира, д9а) </t>
  </si>
  <si>
    <t xml:space="preserve">модернизация пожарной сигнализации (г. Златоуст, поселок Айский, д.2, пр. Мира, дом 9а, пр-т Мира д.45) </t>
  </si>
  <si>
    <t>установка видеонаблюдения  на объекте  МБУ СШ№4  по адресу:г. Златоуст, ул. им. М.С. Урицкого, д. 36А</t>
  </si>
  <si>
    <t xml:space="preserve">ремонт стадиона (благоустройство территории  по адресу: г. Златоуст, пр. им. А.Ю. Гагарина 5 линия  д,3в) услуги по проектированию системы наружного освещения и видеонаблюдения на территории  стадиона МАУ СШ №3 </t>
  </si>
  <si>
    <t>ремонт аварийного выхода спортивного зала МАУ СШ №3 по адресу: г. Златоуст, пр. им. А.Ю.  Гагарина 5 линия  д,3в</t>
  </si>
  <si>
    <t>Замена окон по адресу: г. Златоуст, пр. им. А.Ю.  Гагарина,3 мрк. д.25</t>
  </si>
  <si>
    <t xml:space="preserve">Ремонт помещения МАУСШОР №1 (г. Златоуст, ул. Спортивная 1а) </t>
  </si>
  <si>
    <t>Ремонт пожарной сигнализации, ремонт охранной сигнализации, выполнение проектно-сметной документации системы АПС и СОУЭ в помещении спортивной школы по адресу: г. Златоуст, ул.им. М.С. Урицкого 36А.</t>
  </si>
  <si>
    <t xml:space="preserve">Составление дефектной ведомости и сметной документации на ремонт отмостки спортивного зала Олимп по адресу: г. Златоуст, ул. Им. М.С. Урицкого, д.36А. </t>
  </si>
  <si>
    <t>Установка узла учёта тепловой энергии  по адресу: г. Златоуст, ул. Полетаева, 9А, ул. Урицкого, 36А, замена радиаторов отопления с установкой насоса по адресу: ул. Им. М.С. Урицкого, 36А.</t>
  </si>
  <si>
    <t>ремонт помещений и крыльца (г. Златоуст, пр. Мира,д.45)</t>
  </si>
  <si>
    <t>ремонт помещений и кровли (г. Златоуст, поселок Айский, д2)</t>
  </si>
  <si>
    <t>обследование чаши бассейна «Сталь», трибун, светового табло, подпорной стены и осветительных мачт на объекте спорта по адресу: г. Златоуст,  ул. им К.арла  Маркса, 28</t>
  </si>
  <si>
    <t xml:space="preserve">Монтаж приточной вентиляции, изготовление и монтаж шибер-окон на приточную вентиляцию в бассейне «Сталь»  г. Златоуст, ул. Им. Карла Маркса, 26   </t>
  </si>
  <si>
    <t xml:space="preserve">тех.надзор за выполнением работ по ремонту тренажерных залов, поселок Айский, дом 2 </t>
  </si>
  <si>
    <t>установка постаментов "Харламов", "Тарасов" у здания ФОК "Таганай"</t>
  </si>
  <si>
    <t>ремонт аварийного выхода спортивного зала МАУ СШ №3 по адресу: г. Златоуст, пр. им. А.Ю.  Гагарина 5 линия  д.3в, ул. 30 лет Побелы д.10</t>
  </si>
  <si>
    <t>проектная документация на установку АПС  и системы оповещения о пожаре в помещениях по адресу: г. Златоуст, пр. им. А.Ю.  Гагарина 5 линия  д.3в</t>
  </si>
  <si>
    <t>техническое обслуживание прибора стрелец мониторин, замена блока питания в помещениях по адресу: г. Златоуст, пр. им. А.Ю.  Гагарина 5 линия  д,3в</t>
  </si>
  <si>
    <t>Работы по проектированию узлов учета тепловой энергии, установка узла учёта тепловой энергии  по адресу: г. Златоуст, ул. Полетаева, 9А, ул. Урицкого, 36А, замена радиаторов отопления с установкой насоса по адресу: ул. Им. М.С. Урицкого, 36А.</t>
  </si>
  <si>
    <t>благоустройство стоянки (отсыпка, планоровка территории стоянки (стадион "Булат"))</t>
  </si>
  <si>
    <t>Разработка проектной документации: дизайн-проект фасада здания, помещений ВИП зон в здании АСК (3 этаж) по адресу: г. Златоуст, ул. Спортивная 1 К</t>
  </si>
  <si>
    <t>ремонт тренажерных залов, технический надзор за выполнением работ, поселок Айский, дом 2</t>
  </si>
  <si>
    <t>ремонт помещения №5 в нежилом здании спорткомплекс ул. Им. Карла Маркса, д. 28</t>
  </si>
  <si>
    <t>Распоряжение 3410/р/АДМ от 24.11.2022</t>
  </si>
  <si>
    <t xml:space="preserve">Итого проект распоряжения </t>
  </si>
  <si>
    <t>дополнительные средства</t>
  </si>
  <si>
    <t xml:space="preserve">уточнение расходов </t>
  </si>
  <si>
    <t>Установка узла учёта тепла бытовых помещений по адресу: г. Златоуст, Стадион "Таганай", ул. пр-т Мира 9а, Спортбаза, пос. Айский дом 2</t>
  </si>
  <si>
    <t>Недостаточно средвст на установку  узела учёта тепла бытовых помещений ФОК "Таганай" с искусственным льдом, пр-т Мира дом. 45. В план 2023г.</t>
  </si>
  <si>
    <t>ремонт стадиона (благоустройство хоккейной коробки, территории  по адресу: г. Златоуст, пр. им. А.Ю. Гагарина 5 линия  д,3в) услуги по проектированию системы наружного освещения и видеонаблюдения на территории  стадиона, сметная документация на устройство дренажной системы</t>
  </si>
  <si>
    <t>Ремонт пожарной сигнализации, ремонт охранной сигнализации, выполнение проектно-сметной документации системы АПС и СОУЭ, услуги по охране и обслуживанию АПС в помещении спортивной школы по адресу: г. Златоуст, ул.им. М.С. Урицкого 36А.</t>
  </si>
  <si>
    <t>Реализация инициативных проектов (Капитальный ремонт футбольного поля и беговых дорожек стадиона "Таганай"): подготовительные работы  для укладки покрытия футбольного поля и беговых дорожек, ремонт беговой дорожки и спортивных площадок (материалы и монтаж наливного покрытия, упрочняющего слоя, нанесение разметки),  благоустройство территории стадиона Таганай, технический надзор, госэкспертиза проектной документации</t>
  </si>
  <si>
    <t xml:space="preserve">аварийные светильники и блоки аварийного питания, лампы ДРЛ и комплектующие к светильникам для освещения хоккейной коробки </t>
  </si>
  <si>
    <t>14=4+7+10</t>
  </si>
  <si>
    <t>15=5+8+11</t>
  </si>
  <si>
    <t>16=6+9+12</t>
  </si>
  <si>
    <t>ПРИЛОЖЕНИЕ</t>
  </si>
  <si>
    <t>Экспертиза проектной документации в части проверки достоверности определения сметной стоимости проведения ремонтных работ объекта:  Лыже-биатлонный комплекс                                  им. С. Ишмуратовой.</t>
  </si>
  <si>
    <t xml:space="preserve">Инженерно-геодезические работы: исполнительная съемка объектов, расположенных по адресу: Челябинская область,                 г. Златоуст кв. 152 Златоустовского участкового лесничества ОГУ Миасское лесничество </t>
  </si>
  <si>
    <t xml:space="preserve">Осуществление строительного контроля, выполнению работ по составлению дефектных ведомостей  и проверке сметной документации, обследование инженерных коммуникаций МАУ СШОР № 1 </t>
  </si>
  <si>
    <t>Выполнение планировки горнолыжного склона по адресу:            г. Златоуст, ул. Панфилова, 2</t>
  </si>
  <si>
    <t xml:space="preserve"> </t>
  </si>
  <si>
    <t>ремонт стадиона (благоустройство хоккейной коробки, территории  по адресу: г. Златоуст, пр. им. А.Ю. Гагарина          5 линия  д,3в) услуги по проектированию системы наружного освещения и видеонаблюдения на территории  стадиона, сметная документация на устройство дренажной системы</t>
  </si>
  <si>
    <t xml:space="preserve">Ремонт системы АПС и СОУЭ по адресу: г. Златоуст,                 пр. им. Ю.А. Гагарина, 5-я линия,д.3в  </t>
  </si>
  <si>
    <t>Муниципальное бюджетное учреждение спортивная школа № 4</t>
  </si>
  <si>
    <t>Муниципальное автономное учреждение спортивная школа олимпийского резерва № 5</t>
  </si>
  <si>
    <t>Муниципальное автономное учреждение спортивная школа № 7</t>
  </si>
  <si>
    <t xml:space="preserve">Монтаж приточной вентиляции, изготовление и монтаж шибер-окон на приточную вентиляцию в бассейне «Сталь»                        г. Златоуст, ул. Им. Карла Маркса, 26   </t>
  </si>
  <si>
    <t>Исполнительная съемка объектов биатлонного комплекса по адресу: г. Златоуст, ул. Спортивная 1 К. Разработка мастер-плана стадиона "Булат" по адресу: г. Златоуст, ул. Спортивная 1 А. Разработка мастер-плана биатлонного комплекса                      им. С. Ишмуратовой по адресу г. Златоуст, ул. Спортивная 1К.</t>
  </si>
  <si>
    <t>обследование чаши бассейна «Сталь», трибун, светового табло, подпорной стены и осветительных мачт на объекте спорта по адресу: г. Златоуст,  ул. им Карла  Маркса, 28</t>
  </si>
  <si>
    <t>ремонт помещения № 5 в нежилом здании спорткомплекс          ул. им. Карла Маркса, д. 28</t>
  </si>
  <si>
    <t>Замена окон по адресу: г. Златоуст, пр. им. А.Ю.  Гагарина,                       3 мкрн. д.25</t>
  </si>
  <si>
    <t xml:space="preserve">Муниципальное автономное учреждение спортивная школа олимпийского резерва № 1 </t>
  </si>
  <si>
    <t xml:space="preserve">Ремонт помещения МАУ СШОР № 1 (г. Златоуст,                    ул. Спортивная 1а) </t>
  </si>
  <si>
    <t>Муниципальное автономное учреждение спортивная школа № 3</t>
  </si>
  <si>
    <t>Установка узла учёта тепла бытовых помещений по адресу:             г. Златоуст, Стадион "Таганай", ул. пр-т Мира 9а, Спортбаза, пос. Айский дом 2</t>
  </si>
  <si>
    <t>ремонт помещений и крыльца (г. Златоуст, пр. Мира, д. 45)</t>
  </si>
  <si>
    <t xml:space="preserve"> огнезащитная обработка чердачных конструкций (г. Златоуст, поселок Айский, дом 2, пр. Мира, д. 9а) </t>
  </si>
  <si>
    <t xml:space="preserve">модернизация пожарной сигнализации (г. Златоуст, поселок Айский, д. 2, пр. Мира, дом 9а, пр-т Мира д. 45) </t>
  </si>
  <si>
    <t>установка видеонаблюдения  на объекте  МБУ СШ № 4  по адресу:г. Златоуст, ул. им. М.С. Урицкого, д. 36А</t>
  </si>
  <si>
    <t>ремонт аварийного выхода спортивного зала МАУ СШ № 3 по адресу: г. Златоуст, пр. им. А.Ю.  Гагарина 5 линия  д.3в,         ул. 30 лет Победы д.10</t>
  </si>
  <si>
    <t>проектная документация на установку АПС  и системы оповещения о пожаре в помещениях по адресу: г. Златоуст,          пр. им. А.Ю.  Гагарина 5 линия  д.3в</t>
  </si>
  <si>
    <t>техническое обслуживание прибора стрелец мониторин, замена блока питания в помещениях по адресу: г. Златоуст,                          пр. им. А.Ю.  Гагарина 5 линия  д,3в</t>
  </si>
  <si>
    <t>Ремонт пожарной сигнализации, ремонт охранной сигнализации, выполнение проектно-сметной документации системы АПС и СОУЭ, услуги по охране и обслуживанию АПС в помещении спортивной школы по адресу: г. Златоуст,                  ул.им. М.С. Урицкого 36А.</t>
  </si>
  <si>
    <t xml:space="preserve">Составление дефектной ведомости и сметной документации на ремонт отмостки спортивного зала Олимп по адресу:                             г. Златоуст, ул. им. М.С. Урицкого, д.36А. </t>
  </si>
  <si>
    <t>Работы по проектированию узлов учета тепловой энергии, установка узла учёта тепловой энергии  по адресу: г. Златоуст, ул. Полетаева, 9А, ул. Урицкого, 36А, замена радиаторов отопления с установкой насоса по адресу:                                  ул. им. М.С. Урицкого, 36А.</t>
  </si>
  <si>
    <t>Ремонт кровли горнолыжного комплекса «Балашиха»                                     МАУ СШОР № 1 (г. Златоуст, ул. Панфилова д.2)</t>
  </si>
  <si>
    <t>Разработка проектной документации, на проведение ремонтных работ по замене столбов системы наружного освещения и видеонаблюдения лыжной и лыжероллерной трасс                                  МАУ СШОР № 1 на лесном участке с кадастровым номером 74:25:0000000:12166 (стадион им. С. Ишмуратовой)</t>
  </si>
  <si>
    <t>от26.12.2022 г. № 3833-р/АДМ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</si>
</sst>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sz val="11"/>
      <name val="Times New Roman"/>
      <family val="1"/>
      <charset val="204"/>
    </font>
    <font>
      <sz val="20"/>
      <name val="Calibri"/>
      <family val="2"/>
      <scheme val="minor"/>
    </font>
    <font>
      <sz val="16"/>
      <name val="Calibri"/>
      <family val="2"/>
      <scheme val="minor"/>
    </font>
    <font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37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3" fillId="2" borderId="0" xfId="0" applyFont="1" applyFill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4" fontId="3" fillId="2" borderId="0" xfId="0" applyNumberFormat="1" applyFont="1" applyFill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/>
    <xf numFmtId="4" fontId="3" fillId="2" borderId="1" xfId="0" applyNumberFormat="1" applyFont="1" applyFill="1" applyBorder="1"/>
    <xf numFmtId="4" fontId="5" fillId="2" borderId="0" xfId="0" applyNumberFormat="1" applyFont="1" applyFill="1" applyAlignment="1">
      <alignment horizontal="left" vertical="center"/>
    </xf>
    <xf numFmtId="4" fontId="6" fillId="2" borderId="0" xfId="0" applyNumberFormat="1" applyFont="1" applyFill="1" applyAlignment="1">
      <alignment horizontal="left"/>
    </xf>
    <xf numFmtId="4" fontId="5" fillId="2" borderId="0" xfId="0" applyNumberFormat="1" applyFont="1" applyFill="1" applyAlignment="1">
      <alignment horizontal="left"/>
    </xf>
    <xf numFmtId="4" fontId="6" fillId="2" borderId="0" xfId="0" applyNumberFormat="1" applyFont="1" applyFill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9" fillId="0" borderId="0" xfId="0" applyFont="1"/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/>
    <xf numFmtId="4" fontId="2" fillId="2" borderId="1" xfId="0" applyNumberFormat="1" applyFont="1" applyFill="1" applyBorder="1"/>
    <xf numFmtId="4" fontId="2" fillId="2" borderId="1" xfId="0" applyNumberFormat="1" applyFont="1" applyFill="1" applyBorder="1" applyAlignment="1">
      <alignment horizontal="center" vertical="center"/>
    </xf>
    <xf numFmtId="4" fontId="10" fillId="2" borderId="0" xfId="0" applyNumberFormat="1" applyFont="1" applyFill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12" fillId="2" borderId="1" xfId="0" applyFont="1" applyFill="1" applyBorder="1"/>
    <xf numFmtId="4" fontId="11" fillId="2" borderId="1" xfId="0" applyNumberFormat="1" applyFont="1" applyFill="1" applyBorder="1" applyAlignment="1">
      <alignment horizontal="center" vertical="center" wrapText="1"/>
    </xf>
    <xf numFmtId="4" fontId="13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9" fillId="2" borderId="0" xfId="0" applyFont="1" applyFill="1"/>
    <xf numFmtId="0" fontId="0" fillId="2" borderId="0" xfId="0" applyFill="1"/>
    <xf numFmtId="4" fontId="13" fillId="2" borderId="0" xfId="0" applyNumberFormat="1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4" fontId="13" fillId="2" borderId="1" xfId="0" applyNumberFormat="1" applyFont="1" applyFill="1" applyBorder="1"/>
    <xf numFmtId="0" fontId="0" fillId="2" borderId="1" xfId="0" applyFill="1" applyBorder="1"/>
    <xf numFmtId="0" fontId="9" fillId="2" borderId="1" xfId="0" applyFont="1" applyFill="1" applyBorder="1" applyAlignment="1">
      <alignment horizontal="center" vertical="center" wrapText="1"/>
    </xf>
    <xf numFmtId="4" fontId="18" fillId="2" borderId="1" xfId="0" applyNumberFormat="1" applyFont="1" applyFill="1" applyBorder="1"/>
    <xf numFmtId="4" fontId="0" fillId="2" borderId="1" xfId="0" applyNumberFormat="1" applyFill="1" applyBorder="1"/>
    <xf numFmtId="4" fontId="20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wrapText="1"/>
    </xf>
    <xf numFmtId="4" fontId="13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4" fontId="0" fillId="2" borderId="1" xfId="0" applyNumberForma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4" fontId="21" fillId="2" borderId="1" xfId="0" applyNumberFormat="1" applyFont="1" applyFill="1" applyBorder="1"/>
    <xf numFmtId="4" fontId="7" fillId="0" borderId="1" xfId="0" applyNumberFormat="1" applyFont="1" applyBorder="1"/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4" fontId="17" fillId="3" borderId="1" xfId="0" applyNumberFormat="1" applyFont="1" applyFill="1" applyBorder="1" applyAlignment="1">
      <alignment horizontal="left"/>
    </xf>
    <xf numFmtId="0" fontId="0" fillId="3" borderId="1" xfId="0" applyFill="1" applyBorder="1"/>
    <xf numFmtId="4" fontId="18" fillId="3" borderId="1" xfId="0" applyNumberFormat="1" applyFont="1" applyFill="1" applyBorder="1"/>
    <xf numFmtId="4" fontId="19" fillId="3" borderId="1" xfId="0" applyNumberFormat="1" applyFont="1" applyFill="1" applyBorder="1" applyAlignment="1">
      <alignment horizontal="left"/>
    </xf>
    <xf numFmtId="4" fontId="13" fillId="3" borderId="1" xfId="0" applyNumberFormat="1" applyFont="1" applyFill="1" applyBorder="1"/>
    <xf numFmtId="4" fontId="0" fillId="3" borderId="1" xfId="0" applyNumberFormat="1" applyFill="1" applyBorder="1"/>
    <xf numFmtId="4" fontId="17" fillId="3" borderId="1" xfId="0" applyNumberFormat="1" applyFont="1" applyFill="1" applyBorder="1" applyAlignment="1">
      <alignment horizontal="left" vertical="center"/>
    </xf>
    <xf numFmtId="4" fontId="19" fillId="3" borderId="1" xfId="0" applyNumberFormat="1" applyFont="1" applyFill="1" applyBorder="1" applyAlignment="1">
      <alignment horizontal="left" wrapText="1"/>
    </xf>
    <xf numFmtId="0" fontId="0" fillId="3" borderId="1" xfId="0" applyFill="1" applyBorder="1" applyAlignment="1">
      <alignment wrapText="1"/>
    </xf>
    <xf numFmtId="4" fontId="20" fillId="3" borderId="1" xfId="0" applyNumberFormat="1" applyFont="1" applyFill="1" applyBorder="1" applyAlignment="1">
      <alignment horizontal="center" vertical="center" wrapText="1"/>
    </xf>
    <xf numFmtId="4" fontId="0" fillId="3" borderId="0" xfId="0" applyNumberFormat="1" applyFill="1"/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left"/>
    </xf>
    <xf numFmtId="4" fontId="9" fillId="2" borderId="1" xfId="0" applyNumberFormat="1" applyFont="1" applyFill="1" applyBorder="1"/>
    <xf numFmtId="0" fontId="9" fillId="3" borderId="1" xfId="0" applyFont="1" applyFill="1" applyBorder="1"/>
    <xf numFmtId="0" fontId="9" fillId="2" borderId="1" xfId="0" applyFont="1" applyFill="1" applyBorder="1" applyAlignment="1">
      <alignment wrapText="1"/>
    </xf>
    <xf numFmtId="4" fontId="9" fillId="2" borderId="0" xfId="0" applyNumberFormat="1" applyFont="1" applyFill="1" applyAlignment="1">
      <alignment horizontal="center" vertical="center" wrapText="1"/>
    </xf>
    <xf numFmtId="4" fontId="9" fillId="3" borderId="1" xfId="0" applyNumberFormat="1" applyFont="1" applyFill="1" applyBorder="1"/>
    <xf numFmtId="0" fontId="9" fillId="2" borderId="1" xfId="0" applyFont="1" applyFill="1" applyBorder="1"/>
    <xf numFmtId="0" fontId="2" fillId="2" borderId="0" xfId="0" applyFont="1" applyFill="1"/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/>
    <xf numFmtId="4" fontId="9" fillId="2" borderId="1" xfId="0" applyNumberFormat="1" applyFont="1" applyFill="1" applyBorder="1" applyAlignment="1">
      <alignment horizontal="center"/>
    </xf>
    <xf numFmtId="4" fontId="9" fillId="3" borderId="1" xfId="0" applyNumberFormat="1" applyFont="1" applyFill="1" applyBorder="1" applyAlignment="1">
      <alignment horizontal="left" wrapText="1"/>
    </xf>
    <xf numFmtId="0" fontId="9" fillId="3" borderId="1" xfId="0" applyFont="1" applyFill="1" applyBorder="1" applyAlignment="1">
      <alignment wrapText="1"/>
    </xf>
    <xf numFmtId="4" fontId="9" fillId="0" borderId="1" xfId="0" applyNumberFormat="1" applyFont="1" applyBorder="1"/>
    <xf numFmtId="0" fontId="9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0" fillId="0" borderId="1" xfId="0" applyFont="1" applyBorder="1"/>
    <xf numFmtId="0" fontId="20" fillId="3" borderId="5" xfId="0" applyFont="1" applyFill="1" applyBorder="1" applyAlignment="1">
      <alignment horizontal="center" vertical="center" shrinkToFit="1"/>
    </xf>
    <xf numFmtId="0" fontId="9" fillId="3" borderId="6" xfId="0" applyFont="1" applyFill="1" applyBorder="1" applyAlignment="1">
      <alignment horizontal="center" vertical="center" shrinkToFit="1"/>
    </xf>
    <xf numFmtId="0" fontId="9" fillId="3" borderId="7" xfId="0" applyFont="1" applyFill="1" applyBorder="1" applyAlignment="1">
      <alignment horizontal="center" vertical="center" shrinkToFit="1"/>
    </xf>
    <xf numFmtId="0" fontId="20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4" fontId="9" fillId="0" borderId="1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9" fillId="3" borderId="1" xfId="0" applyFont="1" applyFill="1" applyBorder="1" applyAlignment="1">
      <alignment horizontal="center"/>
    </xf>
    <xf numFmtId="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/>
    </xf>
    <xf numFmtId="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16" fillId="0" borderId="1" xfId="0" applyNumberFormat="1" applyFont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3" borderId="7" xfId="0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4" fillId="0" borderId="1" xfId="0" applyFont="1" applyBorder="1"/>
    <xf numFmtId="0" fontId="8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7" zoomScale="78" zoomScaleNormal="78" workbookViewId="0">
      <selection activeCell="A13" sqref="A13:O13"/>
    </sheetView>
  </sheetViews>
  <sheetFormatPr defaultRowHeight="15.75" x14ac:dyDescent="0.25"/>
  <cols>
    <col min="2" max="2" width="26.7109375" customWidth="1"/>
    <col min="3" max="3" width="59.28515625" style="34" customWidth="1"/>
    <col min="4" max="4" width="20.28515625" style="34" hidden="1" customWidth="1"/>
    <col min="5" max="5" width="22.5703125" hidden="1" customWidth="1"/>
    <col min="6" max="6" width="18.7109375" style="33" hidden="1" customWidth="1"/>
    <col min="7" max="9" width="17.140625" style="53" hidden="1" customWidth="1"/>
    <col min="10" max="10" width="12.5703125" style="35" hidden="1" customWidth="1"/>
    <col min="11" max="11" width="11.42578125" style="35" hidden="1" customWidth="1"/>
    <col min="12" max="12" width="10.140625" style="34" hidden="1" customWidth="1"/>
    <col min="13" max="13" width="20.140625" style="31" customWidth="1"/>
    <col min="14" max="15" width="22.7109375" style="31" customWidth="1"/>
    <col min="16" max="16" width="22.7109375" hidden="1" customWidth="1"/>
    <col min="17" max="18" width="0" hidden="1" customWidth="1"/>
  </cols>
  <sheetData>
    <row r="1" spans="1:17" ht="39.75" hidden="1" customHeight="1" x14ac:dyDescent="0.25">
      <c r="E1" s="19" t="s">
        <v>52</v>
      </c>
    </row>
    <row r="2" spans="1:17" ht="18.75" hidden="1" x14ac:dyDescent="0.25">
      <c r="E2" s="19" t="s">
        <v>53</v>
      </c>
    </row>
    <row r="3" spans="1:17" ht="18.75" hidden="1" x14ac:dyDescent="0.25">
      <c r="E3" s="19" t="s">
        <v>54</v>
      </c>
    </row>
    <row r="4" spans="1:17" ht="18.75" hidden="1" x14ac:dyDescent="0.25">
      <c r="E4" s="19"/>
      <c r="F4" s="19"/>
      <c r="G4" s="54"/>
      <c r="H4" s="54"/>
      <c r="I4" s="54"/>
      <c r="J4" s="19"/>
      <c r="K4" s="19"/>
      <c r="L4" s="19"/>
      <c r="M4" s="19"/>
      <c r="N4" s="19" t="s">
        <v>55</v>
      </c>
    </row>
    <row r="5" spans="1:17" ht="18.75" hidden="1" x14ac:dyDescent="0.25">
      <c r="E5" s="19"/>
      <c r="F5" s="19"/>
      <c r="G5" s="54"/>
      <c r="H5" s="54"/>
      <c r="I5" s="54"/>
      <c r="J5" s="19"/>
      <c r="K5" s="19"/>
      <c r="L5" s="19"/>
      <c r="M5" s="19"/>
      <c r="N5" s="19" t="s">
        <v>56</v>
      </c>
    </row>
    <row r="6" spans="1:17" ht="18.75" hidden="1" x14ac:dyDescent="0.25">
      <c r="C6" s="48"/>
      <c r="F6"/>
      <c r="J6"/>
      <c r="K6"/>
      <c r="L6"/>
      <c r="M6"/>
      <c r="N6"/>
      <c r="O6"/>
    </row>
    <row r="7" spans="1:17" s="68" customFormat="1" ht="18.75" x14ac:dyDescent="0.3">
      <c r="C7" s="48"/>
      <c r="D7" s="34"/>
      <c r="G7" s="53"/>
      <c r="H7" s="53"/>
      <c r="I7" s="53"/>
      <c r="M7" s="112" t="s">
        <v>107</v>
      </c>
      <c r="N7" s="113"/>
      <c r="O7" s="113"/>
    </row>
    <row r="8" spans="1:17" s="68" customFormat="1" ht="18.75" x14ac:dyDescent="0.3">
      <c r="C8" s="48"/>
      <c r="D8" s="34"/>
      <c r="G8" s="53"/>
      <c r="H8" s="53"/>
      <c r="I8" s="53"/>
      <c r="M8" s="112" t="s">
        <v>53</v>
      </c>
      <c r="N8" s="113"/>
      <c r="O8" s="113"/>
    </row>
    <row r="9" spans="1:17" s="68" customFormat="1" ht="18.75" x14ac:dyDescent="0.3">
      <c r="C9" s="48"/>
      <c r="D9" s="34"/>
      <c r="G9" s="53"/>
      <c r="H9" s="53"/>
      <c r="I9" s="53"/>
      <c r="M9" s="112" t="s">
        <v>54</v>
      </c>
      <c r="N9" s="113"/>
      <c r="O9" s="113"/>
    </row>
    <row r="10" spans="1:17" s="68" customFormat="1" ht="18.75" x14ac:dyDescent="0.3">
      <c r="C10" s="48"/>
      <c r="D10" s="34"/>
      <c r="G10" s="53"/>
      <c r="H10" s="53"/>
      <c r="I10" s="53"/>
      <c r="M10" s="112" t="s">
        <v>55</v>
      </c>
      <c r="N10" s="113"/>
      <c r="O10" s="113"/>
    </row>
    <row r="11" spans="1:17" s="68" customFormat="1" ht="18.75" x14ac:dyDescent="0.3">
      <c r="C11" s="48"/>
      <c r="D11" s="34"/>
      <c r="G11" s="53"/>
      <c r="H11" s="53"/>
      <c r="I11" s="53"/>
      <c r="M11" s="112" t="s">
        <v>139</v>
      </c>
      <c r="N11" s="113"/>
      <c r="O11" s="113"/>
    </row>
    <row r="12" spans="1:17" s="68" customFormat="1" ht="18.75" x14ac:dyDescent="0.25">
      <c r="C12" s="48"/>
      <c r="D12" s="34"/>
      <c r="G12" s="53"/>
      <c r="H12" s="53"/>
      <c r="I12" s="53"/>
    </row>
    <row r="13" spans="1:17" ht="99" customHeight="1" x14ac:dyDescent="0.25">
      <c r="A13" s="91" t="s">
        <v>57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50"/>
      <c r="Q13" s="50"/>
    </row>
    <row r="14" spans="1:17" x14ac:dyDescent="0.25">
      <c r="O14" s="33" t="s">
        <v>65</v>
      </c>
    </row>
    <row r="15" spans="1:17" ht="29.25" customHeight="1" x14ac:dyDescent="0.25">
      <c r="A15" s="21"/>
      <c r="B15" s="21"/>
      <c r="C15" s="33"/>
      <c r="D15" s="93" t="s">
        <v>94</v>
      </c>
      <c r="E15" s="93"/>
      <c r="F15" s="93"/>
      <c r="G15" s="94" t="s">
        <v>96</v>
      </c>
      <c r="H15" s="95"/>
      <c r="I15" s="96"/>
      <c r="J15" s="97" t="s">
        <v>97</v>
      </c>
      <c r="K15" s="98"/>
      <c r="L15" s="99"/>
      <c r="M15" s="100" t="s">
        <v>95</v>
      </c>
      <c r="N15" s="100"/>
      <c r="O15" s="100"/>
    </row>
    <row r="16" spans="1:17" s="3" customFormat="1" ht="111" customHeight="1" x14ac:dyDescent="0.25">
      <c r="A16" s="2" t="s">
        <v>0</v>
      </c>
      <c r="B16" s="2" t="s">
        <v>1</v>
      </c>
      <c r="C16" s="39" t="s">
        <v>2</v>
      </c>
      <c r="D16" s="39" t="s">
        <v>66</v>
      </c>
      <c r="E16" s="2" t="s">
        <v>67</v>
      </c>
      <c r="F16" s="22" t="s">
        <v>68</v>
      </c>
      <c r="G16" s="55" t="str">
        <f>D16</f>
        <v>Ремонт</v>
      </c>
      <c r="H16" s="55" t="str">
        <f t="shared" ref="H16:I16" si="0">E16</f>
        <v xml:space="preserve">Противопожарные мероприятия </v>
      </c>
      <c r="I16" s="55" t="str">
        <f t="shared" si="0"/>
        <v>Антитеррористические мероприятия</v>
      </c>
      <c r="J16" s="39" t="s">
        <v>66</v>
      </c>
      <c r="K16" s="39" t="s">
        <v>67</v>
      </c>
      <c r="L16" s="22" t="s">
        <v>68</v>
      </c>
      <c r="M16" s="5" t="s">
        <v>66</v>
      </c>
      <c r="N16" s="5" t="s">
        <v>67</v>
      </c>
      <c r="O16" s="5" t="s">
        <v>68</v>
      </c>
    </row>
    <row r="17" spans="1:15" s="3" customFormat="1" ht="18" hidden="1" customHeight="1" x14ac:dyDescent="0.25">
      <c r="A17" s="69">
        <v>1</v>
      </c>
      <c r="B17" s="69">
        <f>A17+1</f>
        <v>2</v>
      </c>
      <c r="C17" s="69">
        <f t="shared" ref="C17:L17" si="1">B17+1</f>
        <v>3</v>
      </c>
      <c r="D17" s="69">
        <f t="shared" si="1"/>
        <v>4</v>
      </c>
      <c r="E17" s="69">
        <f t="shared" si="1"/>
        <v>5</v>
      </c>
      <c r="F17" s="69">
        <f t="shared" si="1"/>
        <v>6</v>
      </c>
      <c r="G17" s="56">
        <f t="shared" si="1"/>
        <v>7</v>
      </c>
      <c r="H17" s="56">
        <f t="shared" si="1"/>
        <v>8</v>
      </c>
      <c r="I17" s="56">
        <f t="shared" si="1"/>
        <v>9</v>
      </c>
      <c r="J17" s="69">
        <f t="shared" si="1"/>
        <v>10</v>
      </c>
      <c r="K17" s="69">
        <f t="shared" si="1"/>
        <v>11</v>
      </c>
      <c r="L17" s="69">
        <f t="shared" si="1"/>
        <v>12</v>
      </c>
      <c r="M17" s="69" t="s">
        <v>104</v>
      </c>
      <c r="N17" s="69" t="s">
        <v>105</v>
      </c>
      <c r="O17" s="69" t="s">
        <v>106</v>
      </c>
    </row>
    <row r="18" spans="1:15" s="3" customFormat="1" ht="78.75" x14ac:dyDescent="0.25">
      <c r="A18" s="88">
        <v>1</v>
      </c>
      <c r="B18" s="88" t="s">
        <v>123</v>
      </c>
      <c r="C18" s="44" t="s">
        <v>108</v>
      </c>
      <c r="D18" s="45">
        <v>183608.68</v>
      </c>
      <c r="E18" s="2"/>
      <c r="F18" s="23"/>
      <c r="G18" s="71"/>
      <c r="H18" s="71"/>
      <c r="I18" s="71"/>
      <c r="J18" s="72"/>
      <c r="K18" s="72"/>
      <c r="L18" s="23"/>
      <c r="M18" s="24">
        <f>D18+G18+J18</f>
        <v>183608.68</v>
      </c>
      <c r="N18" s="24"/>
      <c r="O18" s="24"/>
    </row>
    <row r="19" spans="1:15" s="3" customFormat="1" ht="63" x14ac:dyDescent="0.25">
      <c r="A19" s="89"/>
      <c r="B19" s="89"/>
      <c r="C19" s="44" t="s">
        <v>109</v>
      </c>
      <c r="D19" s="45">
        <v>150590</v>
      </c>
      <c r="E19" s="2"/>
      <c r="F19" s="23"/>
      <c r="G19" s="73"/>
      <c r="H19" s="73"/>
      <c r="I19" s="73"/>
      <c r="J19" s="72"/>
      <c r="K19" s="72"/>
      <c r="L19" s="23"/>
      <c r="M19" s="24">
        <f>D19+G19+J19</f>
        <v>150590</v>
      </c>
      <c r="N19" s="24"/>
      <c r="O19" s="24"/>
    </row>
    <row r="20" spans="1:15" s="3" customFormat="1" ht="69.75" customHeight="1" x14ac:dyDescent="0.25">
      <c r="A20" s="89"/>
      <c r="B20" s="89"/>
      <c r="C20" s="44" t="s">
        <v>41</v>
      </c>
      <c r="D20" s="45"/>
      <c r="E20" s="5">
        <v>197420</v>
      </c>
      <c r="F20" s="23"/>
      <c r="G20" s="73"/>
      <c r="H20" s="73"/>
      <c r="I20" s="73"/>
      <c r="J20" s="72"/>
      <c r="K20" s="72"/>
      <c r="L20" s="23"/>
      <c r="M20" s="24"/>
      <c r="N20" s="24">
        <f>E20+H20+K20</f>
        <v>197420</v>
      </c>
      <c r="O20" s="24"/>
    </row>
    <row r="21" spans="1:15" s="3" customFormat="1" ht="31.5" x14ac:dyDescent="0.25">
      <c r="A21" s="89"/>
      <c r="B21" s="89"/>
      <c r="C21" s="44" t="s">
        <v>122</v>
      </c>
      <c r="D21" s="45">
        <v>222000</v>
      </c>
      <c r="E21" s="2"/>
      <c r="F21" s="23"/>
      <c r="G21" s="73"/>
      <c r="H21" s="73"/>
      <c r="I21" s="73"/>
      <c r="J21" s="72"/>
      <c r="K21" s="72"/>
      <c r="L21" s="23"/>
      <c r="M21" s="24">
        <f t="shared" ref="M21:M32" si="2">D21+G21+J21</f>
        <v>222000</v>
      </c>
      <c r="N21" s="24"/>
      <c r="O21" s="24"/>
    </row>
    <row r="22" spans="1:15" s="3" customFormat="1" ht="31.5" x14ac:dyDescent="0.25">
      <c r="A22" s="89"/>
      <c r="B22" s="89"/>
      <c r="C22" s="44" t="s">
        <v>137</v>
      </c>
      <c r="D22" s="45">
        <v>166590</v>
      </c>
      <c r="E22" s="2"/>
      <c r="F22" s="23"/>
      <c r="G22" s="73"/>
      <c r="H22" s="73"/>
      <c r="I22" s="73"/>
      <c r="J22" s="72"/>
      <c r="K22" s="72"/>
      <c r="L22" s="23"/>
      <c r="M22" s="24">
        <f t="shared" si="2"/>
        <v>166590</v>
      </c>
      <c r="N22" s="24"/>
      <c r="O22" s="24"/>
    </row>
    <row r="23" spans="1:15" s="3" customFormat="1" ht="31.5" x14ac:dyDescent="0.25">
      <c r="A23" s="89"/>
      <c r="B23" s="89"/>
      <c r="C23" s="87" t="s">
        <v>124</v>
      </c>
      <c r="D23" s="45">
        <f>2866300</f>
        <v>2866300</v>
      </c>
      <c r="E23" s="2"/>
      <c r="F23" s="23"/>
      <c r="G23" s="73"/>
      <c r="H23" s="73"/>
      <c r="I23" s="73"/>
      <c r="J23" s="72">
        <f>-85565.2</f>
        <v>-85565.2</v>
      </c>
      <c r="K23" s="72"/>
      <c r="L23" s="23"/>
      <c r="M23" s="24">
        <f t="shared" si="2"/>
        <v>2780734.8</v>
      </c>
      <c r="N23" s="24"/>
      <c r="O23" s="24"/>
    </row>
    <row r="24" spans="1:15" s="3" customFormat="1" ht="63" x14ac:dyDescent="0.25">
      <c r="A24" s="89"/>
      <c r="B24" s="89"/>
      <c r="C24" s="44" t="s">
        <v>110</v>
      </c>
      <c r="D24" s="45">
        <v>304958.63</v>
      </c>
      <c r="E24" s="2"/>
      <c r="F24" s="23"/>
      <c r="G24" s="73"/>
      <c r="H24" s="73"/>
      <c r="I24" s="73"/>
      <c r="J24" s="72"/>
      <c r="K24" s="72"/>
      <c r="L24" s="23"/>
      <c r="M24" s="24">
        <f t="shared" si="2"/>
        <v>304958.63</v>
      </c>
      <c r="N24" s="24"/>
      <c r="O24" s="24"/>
    </row>
    <row r="25" spans="1:15" s="3" customFormat="1" ht="94.5" x14ac:dyDescent="0.25">
      <c r="A25" s="89"/>
      <c r="B25" s="89"/>
      <c r="C25" s="44" t="s">
        <v>119</v>
      </c>
      <c r="D25" s="45">
        <v>175400</v>
      </c>
      <c r="E25" s="2"/>
      <c r="F25" s="23"/>
      <c r="G25" s="73"/>
      <c r="H25" s="73"/>
      <c r="I25" s="73"/>
      <c r="J25" s="72"/>
      <c r="K25" s="72"/>
      <c r="L25" s="23"/>
      <c r="M25" s="24">
        <f t="shared" si="2"/>
        <v>175400</v>
      </c>
      <c r="N25" s="24"/>
      <c r="O25" s="24"/>
    </row>
    <row r="26" spans="1:15" s="3" customFormat="1" ht="94.5" x14ac:dyDescent="0.25">
      <c r="A26" s="89"/>
      <c r="B26" s="89"/>
      <c r="C26" s="44" t="s">
        <v>138</v>
      </c>
      <c r="D26" s="45">
        <v>654606.6</v>
      </c>
      <c r="E26" s="2"/>
      <c r="F26" s="23"/>
      <c r="G26" s="73"/>
      <c r="H26" s="73"/>
      <c r="I26" s="73"/>
      <c r="J26" s="72"/>
      <c r="K26" s="72"/>
      <c r="L26" s="23"/>
      <c r="M26" s="24">
        <f t="shared" si="2"/>
        <v>654606.6</v>
      </c>
      <c r="N26" s="24"/>
      <c r="O26" s="24"/>
    </row>
    <row r="27" spans="1:15" s="3" customFormat="1" ht="47.25" x14ac:dyDescent="0.25">
      <c r="A27" s="89"/>
      <c r="B27" s="89"/>
      <c r="C27" s="44" t="s">
        <v>91</v>
      </c>
      <c r="D27" s="45">
        <f>369000</f>
        <v>369000</v>
      </c>
      <c r="E27" s="2"/>
      <c r="F27" s="23"/>
      <c r="G27" s="73"/>
      <c r="H27" s="73"/>
      <c r="I27" s="73"/>
      <c r="J27" s="72">
        <v>85000</v>
      </c>
      <c r="K27" s="72"/>
      <c r="L27" s="23"/>
      <c r="M27" s="24">
        <f t="shared" si="2"/>
        <v>454000</v>
      </c>
      <c r="N27" s="24"/>
      <c r="O27" s="24"/>
    </row>
    <row r="28" spans="1:15" s="3" customFormat="1" ht="31.5" x14ac:dyDescent="0.25">
      <c r="A28" s="89"/>
      <c r="B28" s="89"/>
      <c r="C28" s="74" t="s">
        <v>111</v>
      </c>
      <c r="D28" s="45">
        <v>113236.09</v>
      </c>
      <c r="E28" s="2"/>
      <c r="F28" s="23"/>
      <c r="G28" s="73"/>
      <c r="H28" s="73"/>
      <c r="I28" s="73"/>
      <c r="J28" s="72"/>
      <c r="K28" s="72"/>
      <c r="L28" s="23"/>
      <c r="M28" s="24">
        <f t="shared" si="2"/>
        <v>113236.09</v>
      </c>
      <c r="N28" s="24"/>
      <c r="O28" s="24"/>
    </row>
    <row r="29" spans="1:15" s="3" customFormat="1" ht="31.5" x14ac:dyDescent="0.25">
      <c r="A29" s="90"/>
      <c r="B29" s="90"/>
      <c r="C29" s="74" t="s">
        <v>90</v>
      </c>
      <c r="D29" s="75"/>
      <c r="E29" s="2"/>
      <c r="F29" s="23"/>
      <c r="G29" s="76">
        <v>408000</v>
      </c>
      <c r="H29" s="73"/>
      <c r="I29" s="73"/>
      <c r="J29" s="77">
        <v>565.20000000000005</v>
      </c>
      <c r="K29" s="72"/>
      <c r="L29" s="23"/>
      <c r="M29" s="24">
        <f t="shared" si="2"/>
        <v>408565.2</v>
      </c>
      <c r="N29" s="24"/>
      <c r="O29" s="24"/>
    </row>
    <row r="30" spans="1:15" s="3" customFormat="1" x14ac:dyDescent="0.25">
      <c r="A30" s="88">
        <v>2</v>
      </c>
      <c r="B30" s="88" t="s">
        <v>125</v>
      </c>
      <c r="C30" s="44" t="s">
        <v>112</v>
      </c>
      <c r="D30" s="45">
        <v>223762.46</v>
      </c>
      <c r="E30" s="2"/>
      <c r="F30" s="23"/>
      <c r="G30" s="71"/>
      <c r="H30" s="71"/>
      <c r="I30" s="71"/>
      <c r="J30" s="72"/>
      <c r="K30" s="72"/>
      <c r="L30" s="23"/>
      <c r="M30" s="24">
        <f t="shared" si="2"/>
        <v>223762.46</v>
      </c>
      <c r="N30" s="24"/>
      <c r="O30" s="24"/>
    </row>
    <row r="31" spans="1:15" s="3" customFormat="1" ht="94.5" x14ac:dyDescent="0.25">
      <c r="A31" s="89"/>
      <c r="B31" s="89"/>
      <c r="C31" s="44" t="s">
        <v>113</v>
      </c>
      <c r="D31" s="45">
        <f>290258.78</f>
        <v>290258.78000000003</v>
      </c>
      <c r="E31" s="2"/>
      <c r="F31" s="23"/>
      <c r="G31" s="76">
        <f>9716+6173</f>
        <v>15889</v>
      </c>
      <c r="H31" s="73"/>
      <c r="I31" s="73"/>
      <c r="J31" s="77"/>
      <c r="K31" s="72"/>
      <c r="L31" s="24"/>
      <c r="M31" s="24">
        <f t="shared" si="2"/>
        <v>306147.78000000003</v>
      </c>
      <c r="N31" s="24"/>
      <c r="O31" s="24"/>
    </row>
    <row r="32" spans="1:15" s="3" customFormat="1" ht="47.25" x14ac:dyDescent="0.25">
      <c r="A32" s="90"/>
      <c r="B32" s="90"/>
      <c r="C32" s="44" t="s">
        <v>131</v>
      </c>
      <c r="D32" s="45">
        <v>56078.76</v>
      </c>
      <c r="E32" s="78"/>
      <c r="F32" s="23"/>
      <c r="G32" s="73"/>
      <c r="H32" s="73"/>
      <c r="I32" s="73"/>
      <c r="J32" s="72">
        <v>-870.24</v>
      </c>
      <c r="K32" s="72"/>
      <c r="L32" s="23"/>
      <c r="M32" s="24">
        <f t="shared" si="2"/>
        <v>55208.520000000004</v>
      </c>
      <c r="N32" s="24"/>
      <c r="O32" s="24"/>
    </row>
    <row r="33" spans="1:18" s="3" customFormat="1" ht="47.25" x14ac:dyDescent="0.25">
      <c r="A33" s="79"/>
      <c r="B33" s="80"/>
      <c r="C33" s="44" t="s">
        <v>132</v>
      </c>
      <c r="D33" s="77"/>
      <c r="E33" s="30"/>
      <c r="F33" s="23"/>
      <c r="G33" s="73"/>
      <c r="H33" s="76">
        <v>25000</v>
      </c>
      <c r="I33" s="73"/>
      <c r="J33" s="77"/>
      <c r="K33" s="77"/>
      <c r="L33" s="23"/>
      <c r="M33" s="24"/>
      <c r="N33" s="24">
        <f>E33+H33+K33</f>
        <v>25000</v>
      </c>
      <c r="O33" s="24"/>
    </row>
    <row r="34" spans="1:18" s="3" customFormat="1" ht="63" x14ac:dyDescent="0.25">
      <c r="A34" s="79"/>
      <c r="B34" s="80"/>
      <c r="C34" s="44" t="s">
        <v>133</v>
      </c>
      <c r="D34" s="45"/>
      <c r="E34" s="30"/>
      <c r="F34" s="23"/>
      <c r="G34" s="73"/>
      <c r="H34" s="76">
        <v>31000</v>
      </c>
      <c r="I34" s="73"/>
      <c r="J34" s="77"/>
      <c r="K34" s="77"/>
      <c r="L34" s="23"/>
      <c r="M34" s="24"/>
      <c r="N34" s="24">
        <f>E34+H34+K34</f>
        <v>31000</v>
      </c>
      <c r="O34" s="24"/>
    </row>
    <row r="35" spans="1:18" s="3" customFormat="1" ht="78.75" x14ac:dyDescent="0.25">
      <c r="A35" s="88">
        <v>3</v>
      </c>
      <c r="B35" s="88" t="s">
        <v>115</v>
      </c>
      <c r="C35" s="44" t="s">
        <v>134</v>
      </c>
      <c r="D35" s="45"/>
      <c r="E35" s="5">
        <f>9000+15578+42524</f>
        <v>67102</v>
      </c>
      <c r="F35" s="24"/>
      <c r="G35" s="73"/>
      <c r="H35" s="76"/>
      <c r="I35" s="76"/>
      <c r="J35" s="72"/>
      <c r="K35" s="72"/>
      <c r="L35" s="23"/>
      <c r="M35" s="24"/>
      <c r="N35" s="24">
        <f>E35+H35+K35</f>
        <v>67102</v>
      </c>
      <c r="O35" s="24"/>
    </row>
    <row r="36" spans="1:18" s="3" customFormat="1" ht="63" x14ac:dyDescent="0.25">
      <c r="A36" s="89"/>
      <c r="B36" s="89"/>
      <c r="C36" s="44" t="s">
        <v>135</v>
      </c>
      <c r="D36" s="45">
        <f>809+56140</f>
        <v>56949</v>
      </c>
      <c r="E36" s="5"/>
      <c r="F36" s="23"/>
      <c r="G36" s="73"/>
      <c r="H36" s="73"/>
      <c r="I36" s="73"/>
      <c r="J36" s="72"/>
      <c r="K36" s="72"/>
      <c r="L36" s="23"/>
      <c r="M36" s="24">
        <f>D36+G36+J36</f>
        <v>56949</v>
      </c>
      <c r="N36" s="24"/>
      <c r="O36" s="24"/>
    </row>
    <row r="37" spans="1:18" s="3" customFormat="1" ht="78.75" x14ac:dyDescent="0.25">
      <c r="A37" s="89"/>
      <c r="B37" s="89"/>
      <c r="C37" s="44" t="s">
        <v>136</v>
      </c>
      <c r="D37" s="45">
        <f>543700</f>
        <v>543700</v>
      </c>
      <c r="E37" s="5"/>
      <c r="F37" s="23"/>
      <c r="G37" s="76">
        <f>73959.4+35600</f>
        <v>109559.4</v>
      </c>
      <c r="H37" s="73"/>
      <c r="I37" s="73"/>
      <c r="J37" s="77"/>
      <c r="K37" s="72"/>
      <c r="L37" s="23"/>
      <c r="M37" s="24">
        <f>D37+G37+J37</f>
        <v>653259.4</v>
      </c>
      <c r="N37" s="24"/>
      <c r="O37" s="24"/>
    </row>
    <row r="38" spans="1:18" s="3" customFormat="1" ht="31.5" x14ac:dyDescent="0.25">
      <c r="A38" s="90"/>
      <c r="B38" s="90"/>
      <c r="C38" s="44" t="s">
        <v>130</v>
      </c>
      <c r="D38" s="45"/>
      <c r="E38" s="5"/>
      <c r="F38" s="25">
        <v>62800</v>
      </c>
      <c r="G38" s="73"/>
      <c r="H38" s="73"/>
      <c r="I38" s="73"/>
      <c r="J38" s="72"/>
      <c r="K38" s="72"/>
      <c r="L38" s="23"/>
      <c r="M38" s="24"/>
      <c r="N38" s="24"/>
      <c r="O38" s="24">
        <f>F38+I38+L38</f>
        <v>62800</v>
      </c>
    </row>
    <row r="39" spans="1:18" s="3" customFormat="1" ht="78.75" x14ac:dyDescent="0.25">
      <c r="A39" s="2">
        <v>4</v>
      </c>
      <c r="B39" s="2" t="s">
        <v>116</v>
      </c>
      <c r="C39" s="44" t="s">
        <v>114</v>
      </c>
      <c r="D39" s="45"/>
      <c r="E39" s="5">
        <v>150000</v>
      </c>
      <c r="F39" s="23"/>
      <c r="G39" s="73"/>
      <c r="H39" s="73"/>
      <c r="I39" s="73"/>
      <c r="J39" s="72"/>
      <c r="K39" s="72"/>
      <c r="L39" s="23"/>
      <c r="M39" s="24">
        <f>D39+G39+J39</f>
        <v>0</v>
      </c>
      <c r="N39" s="24">
        <f>E39+H39+K39</f>
        <v>150000</v>
      </c>
      <c r="O39" s="24"/>
    </row>
    <row r="40" spans="1:18" s="3" customFormat="1" ht="141.75" x14ac:dyDescent="0.25">
      <c r="A40" s="88">
        <v>5</v>
      </c>
      <c r="B40" s="88" t="s">
        <v>117</v>
      </c>
      <c r="C40" s="44" t="s">
        <v>102</v>
      </c>
      <c r="D40" s="45">
        <f>5154000+2922700</f>
        <v>8076700</v>
      </c>
      <c r="E40" s="5"/>
      <c r="F40" s="24"/>
      <c r="G40" s="81"/>
      <c r="H40" s="81"/>
      <c r="I40" s="81"/>
      <c r="J40" s="72">
        <f>-16737-7443.8</f>
        <v>-24180.799999999999</v>
      </c>
      <c r="K40" s="72"/>
      <c r="L40" s="82">
        <v>0</v>
      </c>
      <c r="M40" s="24">
        <f>D40+G40+J40</f>
        <v>8052519.2000000002</v>
      </c>
      <c r="N40" s="24"/>
      <c r="O40" s="24"/>
    </row>
    <row r="41" spans="1:18" s="3" customFormat="1" ht="60" customHeight="1" x14ac:dyDescent="0.25">
      <c r="A41" s="89"/>
      <c r="B41" s="101"/>
      <c r="C41" s="44" t="s">
        <v>126</v>
      </c>
      <c r="D41" s="45">
        <v>1054500</v>
      </c>
      <c r="E41" s="5"/>
      <c r="F41" s="23"/>
      <c r="G41" s="73"/>
      <c r="H41" s="73"/>
      <c r="I41" s="73"/>
      <c r="J41" s="72">
        <v>-198896.57</v>
      </c>
      <c r="K41" s="72"/>
      <c r="L41" s="23"/>
      <c r="M41" s="24">
        <f>D41+G41+J41</f>
        <v>855603.42999999993</v>
      </c>
      <c r="N41" s="24"/>
      <c r="O41" s="24"/>
      <c r="P41" s="103" t="s">
        <v>99</v>
      </c>
      <c r="Q41" s="104"/>
      <c r="R41" s="104"/>
    </row>
    <row r="42" spans="1:18" s="3" customFormat="1" ht="31.5" x14ac:dyDescent="0.25">
      <c r="A42" s="89"/>
      <c r="B42" s="101"/>
      <c r="C42" s="44" t="s">
        <v>127</v>
      </c>
      <c r="D42" s="45">
        <v>939813.6</v>
      </c>
      <c r="E42" s="5"/>
      <c r="F42" s="23"/>
      <c r="G42" s="73"/>
      <c r="H42" s="73"/>
      <c r="I42" s="73"/>
      <c r="J42" s="72"/>
      <c r="K42" s="72"/>
      <c r="L42" s="23"/>
      <c r="M42" s="24">
        <f>D42+G42+J42</f>
        <v>939813.6</v>
      </c>
      <c r="N42" s="24"/>
      <c r="O42" s="24"/>
    </row>
    <row r="43" spans="1:18" s="3" customFormat="1" ht="31.5" x14ac:dyDescent="0.25">
      <c r="A43" s="89"/>
      <c r="B43" s="101"/>
      <c r="C43" s="44" t="s">
        <v>81</v>
      </c>
      <c r="D43" s="45">
        <v>132579.6</v>
      </c>
      <c r="E43" s="5"/>
      <c r="F43" s="23"/>
      <c r="G43" s="76"/>
      <c r="H43" s="76"/>
      <c r="I43" s="76"/>
      <c r="J43" s="72"/>
      <c r="K43" s="72"/>
      <c r="L43" s="23"/>
      <c r="M43" s="24">
        <f>D43+G43+J43</f>
        <v>132579.6</v>
      </c>
      <c r="N43" s="24"/>
      <c r="O43" s="24"/>
    </row>
    <row r="44" spans="1:18" s="3" customFormat="1" ht="31.5" x14ac:dyDescent="0.25">
      <c r="A44" s="89"/>
      <c r="B44" s="101"/>
      <c r="C44" s="44" t="s">
        <v>23</v>
      </c>
      <c r="D44" s="45">
        <v>10437</v>
      </c>
      <c r="E44" s="5"/>
      <c r="F44" s="24"/>
      <c r="G44" s="76"/>
      <c r="H44" s="76"/>
      <c r="I44" s="76"/>
      <c r="J44" s="72"/>
      <c r="K44" s="72"/>
      <c r="L44" s="23"/>
      <c r="M44" s="24">
        <f>D44+G44+J44</f>
        <v>10437</v>
      </c>
      <c r="N44" s="24"/>
      <c r="O44" s="24"/>
    </row>
    <row r="45" spans="1:18" s="3" customFormat="1" ht="31.5" x14ac:dyDescent="0.25">
      <c r="A45" s="89"/>
      <c r="B45" s="101"/>
      <c r="C45" s="44" t="s">
        <v>128</v>
      </c>
      <c r="D45" s="45"/>
      <c r="E45" s="5">
        <v>86900</v>
      </c>
      <c r="F45" s="23"/>
      <c r="G45" s="76"/>
      <c r="H45" s="76"/>
      <c r="I45" s="76"/>
      <c r="J45" s="72"/>
      <c r="K45" s="72"/>
      <c r="L45" s="23"/>
      <c r="M45" s="24"/>
      <c r="N45" s="24">
        <f>E45+H45+K45</f>
        <v>86900</v>
      </c>
      <c r="O45" s="24"/>
    </row>
    <row r="46" spans="1:18" s="3" customFormat="1" ht="47.25" x14ac:dyDescent="0.25">
      <c r="A46" s="89"/>
      <c r="B46" s="101"/>
      <c r="C46" s="44" t="s">
        <v>103</v>
      </c>
      <c r="D46" s="45"/>
      <c r="E46" s="5">
        <f>360670.55+66.5</f>
        <v>360737.05</v>
      </c>
      <c r="F46" s="23"/>
      <c r="G46" s="73"/>
      <c r="H46" s="73"/>
      <c r="I46" s="73"/>
      <c r="J46" s="77"/>
      <c r="K46" s="72">
        <f>7443.8</f>
        <v>7443.8</v>
      </c>
      <c r="L46" s="23"/>
      <c r="M46" s="24"/>
      <c r="N46" s="24">
        <f>E46+H46+K46</f>
        <v>368180.85</v>
      </c>
      <c r="O46" s="24"/>
    </row>
    <row r="47" spans="1:18" s="3" customFormat="1" ht="31.5" x14ac:dyDescent="0.25">
      <c r="A47" s="89"/>
      <c r="B47" s="101"/>
      <c r="C47" s="44" t="s">
        <v>129</v>
      </c>
      <c r="D47" s="45"/>
      <c r="E47" s="5">
        <v>45532.75</v>
      </c>
      <c r="F47" s="23"/>
      <c r="G47" s="73"/>
      <c r="H47" s="73"/>
      <c r="I47" s="73"/>
      <c r="J47" s="72"/>
      <c r="K47" s="72"/>
      <c r="L47" s="23"/>
      <c r="M47" s="24"/>
      <c r="N47" s="24">
        <f>E47+H47+K47</f>
        <v>45532.75</v>
      </c>
      <c r="O47" s="24"/>
    </row>
    <row r="48" spans="1:18" s="3" customFormat="1" ht="31.5" x14ac:dyDescent="0.25">
      <c r="A48" s="89"/>
      <c r="B48" s="101"/>
      <c r="C48" s="44" t="s">
        <v>85</v>
      </c>
      <c r="D48" s="45"/>
      <c r="E48" s="5"/>
      <c r="F48" s="23"/>
      <c r="G48" s="76">
        <v>394100</v>
      </c>
      <c r="H48" s="73"/>
      <c r="I48" s="73"/>
      <c r="J48" s="77"/>
      <c r="K48" s="72"/>
      <c r="L48" s="23"/>
      <c r="M48" s="24">
        <f>D48+G48+J48</f>
        <v>394100</v>
      </c>
      <c r="N48" s="24"/>
      <c r="O48" s="24"/>
    </row>
    <row r="49" spans="1:15" s="3" customFormat="1" ht="31.5" x14ac:dyDescent="0.25">
      <c r="A49" s="89"/>
      <c r="B49" s="101"/>
      <c r="C49" s="74" t="s">
        <v>92</v>
      </c>
      <c r="D49" s="83"/>
      <c r="E49" s="23"/>
      <c r="F49" s="23"/>
      <c r="G49" s="76">
        <v>336748</v>
      </c>
      <c r="H49" s="73"/>
      <c r="I49" s="73"/>
      <c r="J49" s="77"/>
      <c r="K49" s="72"/>
      <c r="L49" s="23"/>
      <c r="M49" s="24">
        <f>D49+G49+J49</f>
        <v>336748</v>
      </c>
      <c r="N49" s="24"/>
      <c r="O49" s="24"/>
    </row>
    <row r="50" spans="1:15" s="3" customFormat="1" ht="31.5" x14ac:dyDescent="0.25">
      <c r="A50" s="90"/>
      <c r="B50" s="102"/>
      <c r="C50" s="74" t="s">
        <v>84</v>
      </c>
      <c r="D50" s="83"/>
      <c r="E50" s="23"/>
      <c r="F50" s="23"/>
      <c r="G50" s="73"/>
      <c r="H50" s="73"/>
      <c r="I50" s="73"/>
      <c r="J50" s="72">
        <v>16737</v>
      </c>
      <c r="K50" s="72"/>
      <c r="L50" s="23"/>
      <c r="M50" s="24">
        <f>D50+G50+J50</f>
        <v>16737</v>
      </c>
      <c r="N50" s="24"/>
      <c r="O50" s="24"/>
    </row>
    <row r="51" spans="1:15" s="3" customFormat="1" ht="63" x14ac:dyDescent="0.25">
      <c r="A51" s="88">
        <v>6</v>
      </c>
      <c r="B51" s="88" t="s">
        <v>46</v>
      </c>
      <c r="C51" s="44" t="s">
        <v>118</v>
      </c>
      <c r="D51" s="45">
        <v>68000</v>
      </c>
      <c r="E51" s="5"/>
      <c r="F51" s="23"/>
      <c r="G51" s="84"/>
      <c r="H51" s="84"/>
      <c r="I51" s="84"/>
      <c r="J51" s="72"/>
      <c r="K51" s="72"/>
      <c r="L51" s="23"/>
      <c r="M51" s="24">
        <f>D51+G51+J51</f>
        <v>68000</v>
      </c>
      <c r="N51" s="24"/>
      <c r="O51" s="24"/>
    </row>
    <row r="52" spans="1:15" s="3" customFormat="1" ht="23.25" customHeight="1" x14ac:dyDescent="0.25">
      <c r="A52" s="89"/>
      <c r="B52" s="89"/>
      <c r="C52" s="44" t="s">
        <v>10</v>
      </c>
      <c r="D52" s="45"/>
      <c r="E52" s="5">
        <v>14089</v>
      </c>
      <c r="F52" s="23"/>
      <c r="G52" s="85"/>
      <c r="H52" s="85"/>
      <c r="I52" s="85"/>
      <c r="J52" s="72"/>
      <c r="K52" s="72"/>
      <c r="L52" s="23"/>
      <c r="M52" s="24">
        <f t="shared" ref="M52:M53" si="3">D52+G52+J52</f>
        <v>0</v>
      </c>
      <c r="N52" s="24">
        <f>E52+H52+K52</f>
        <v>14089</v>
      </c>
      <c r="O52" s="24"/>
    </row>
    <row r="53" spans="1:15" s="3" customFormat="1" ht="63" x14ac:dyDescent="0.25">
      <c r="A53" s="89"/>
      <c r="B53" s="89"/>
      <c r="C53" s="44" t="s">
        <v>120</v>
      </c>
      <c r="D53" s="45">
        <v>1157000</v>
      </c>
      <c r="E53" s="5"/>
      <c r="F53" s="24"/>
      <c r="G53" s="85">
        <v>19003.599999999999</v>
      </c>
      <c r="H53" s="85"/>
      <c r="I53" s="85"/>
      <c r="J53" s="72">
        <f>-95000</f>
        <v>-95000</v>
      </c>
      <c r="K53" s="72"/>
      <c r="L53" s="23"/>
      <c r="M53" s="24">
        <f t="shared" si="3"/>
        <v>1081003.6000000001</v>
      </c>
      <c r="N53" s="24"/>
      <c r="O53" s="24"/>
    </row>
    <row r="54" spans="1:15" s="3" customFormat="1" ht="31.5" x14ac:dyDescent="0.25">
      <c r="A54" s="89"/>
      <c r="B54" s="89"/>
      <c r="C54" s="44" t="s">
        <v>121</v>
      </c>
      <c r="D54" s="45"/>
      <c r="E54" s="5"/>
      <c r="F54" s="24"/>
      <c r="G54" s="85"/>
      <c r="H54" s="85"/>
      <c r="I54" s="85"/>
      <c r="J54" s="72">
        <f>95000+198296.857+1469.95-43308.83</f>
        <v>251457.97699999996</v>
      </c>
      <c r="K54" s="72"/>
      <c r="L54" s="23"/>
      <c r="M54" s="24">
        <f>D54+G54+J54</f>
        <v>251457.97699999996</v>
      </c>
      <c r="N54" s="24"/>
      <c r="O54" s="24"/>
    </row>
    <row r="55" spans="1:15" s="3" customFormat="1" ht="78.75" x14ac:dyDescent="0.25">
      <c r="A55" s="90"/>
      <c r="B55" s="90"/>
      <c r="C55" s="44" t="s">
        <v>51</v>
      </c>
      <c r="D55" s="45"/>
      <c r="E55" s="5">
        <v>21150</v>
      </c>
      <c r="F55" s="24"/>
      <c r="G55" s="85"/>
      <c r="H55" s="85"/>
      <c r="I55" s="85"/>
      <c r="J55" s="78"/>
      <c r="K55" s="72">
        <v>43308.83</v>
      </c>
      <c r="L55" s="24"/>
      <c r="M55" s="24">
        <f>D55+G55+J55</f>
        <v>0</v>
      </c>
      <c r="N55" s="24">
        <f>E55+H55+K55</f>
        <v>64458.83</v>
      </c>
      <c r="O55" s="24"/>
    </row>
    <row r="56" spans="1:15" s="3" customFormat="1" ht="94.5" x14ac:dyDescent="0.25">
      <c r="A56" s="2">
        <v>7</v>
      </c>
      <c r="B56" s="2" t="s">
        <v>47</v>
      </c>
      <c r="C56" s="44" t="s">
        <v>20</v>
      </c>
      <c r="D56" s="45">
        <v>1900000</v>
      </c>
      <c r="E56" s="5"/>
      <c r="F56" s="23"/>
      <c r="G56" s="85"/>
      <c r="H56" s="85"/>
      <c r="I56" s="85"/>
      <c r="J56" s="72"/>
      <c r="K56" s="72"/>
      <c r="L56" s="23"/>
      <c r="M56" s="24">
        <f>D56+G56+J56</f>
        <v>1900000</v>
      </c>
      <c r="N56" s="24"/>
      <c r="O56" s="24"/>
    </row>
    <row r="57" spans="1:15" x14ac:dyDescent="0.25">
      <c r="A57" s="105"/>
      <c r="B57" s="105"/>
      <c r="C57" s="105"/>
      <c r="D57" s="42">
        <f t="shared" ref="D57:O57" si="4">SUM(D18:D56)</f>
        <v>19716069.199999999</v>
      </c>
      <c r="E57" s="70">
        <f t="shared" si="4"/>
        <v>942930.8</v>
      </c>
      <c r="F57" s="36">
        <f t="shared" si="4"/>
        <v>62800</v>
      </c>
      <c r="G57" s="66">
        <f t="shared" si="4"/>
        <v>1283300</v>
      </c>
      <c r="H57" s="66">
        <f t="shared" si="4"/>
        <v>56000</v>
      </c>
      <c r="I57" s="66">
        <f t="shared" si="4"/>
        <v>0</v>
      </c>
      <c r="J57" s="42">
        <f t="shared" si="4"/>
        <v>-50752.633000000031</v>
      </c>
      <c r="K57" s="42">
        <f t="shared" si="4"/>
        <v>50752.630000000005</v>
      </c>
      <c r="L57" s="36">
        <f t="shared" si="4"/>
        <v>0</v>
      </c>
      <c r="M57" s="86">
        <f t="shared" si="4"/>
        <v>20948616.567000002</v>
      </c>
      <c r="N57" s="86">
        <f t="shared" si="4"/>
        <v>1049683.43</v>
      </c>
      <c r="O57" s="86">
        <f t="shared" si="4"/>
        <v>62800</v>
      </c>
    </row>
    <row r="58" spans="1:15" x14ac:dyDescent="0.25">
      <c r="A58" s="106" t="s">
        <v>7</v>
      </c>
      <c r="B58" s="106"/>
      <c r="C58" s="106"/>
      <c r="D58" s="107">
        <f>D57+E57+F57</f>
        <v>20721800</v>
      </c>
      <c r="E58" s="107"/>
      <c r="F58" s="108"/>
      <c r="G58" s="109">
        <f>G57+H57+I57</f>
        <v>1339300</v>
      </c>
      <c r="H58" s="109"/>
      <c r="I58" s="109"/>
      <c r="J58" s="72"/>
      <c r="K58" s="72"/>
      <c r="L58" s="77"/>
      <c r="M58" s="110">
        <f>M57+N57+O57</f>
        <v>22061099.997000001</v>
      </c>
      <c r="N58" s="111"/>
      <c r="O58" s="111"/>
    </row>
    <row r="59" spans="1:15" hidden="1" x14ac:dyDescent="0.25">
      <c r="D59" s="34">
        <f>19716069.2</f>
        <v>19716069.199999999</v>
      </c>
      <c r="G59" s="67">
        <v>1339300</v>
      </c>
      <c r="N59" s="31">
        <f>M57+N57</f>
        <v>21998299.997000001</v>
      </c>
    </row>
    <row r="60" spans="1:15" hidden="1" x14ac:dyDescent="0.25">
      <c r="D60" s="43">
        <f>D57+E57</f>
        <v>20659000</v>
      </c>
      <c r="E60" s="6"/>
    </row>
    <row r="61" spans="1:15" hidden="1" x14ac:dyDescent="0.25">
      <c r="D61" s="43">
        <f>D60-D56</f>
        <v>18759000</v>
      </c>
      <c r="E61" s="6"/>
    </row>
    <row r="62" spans="1:15" hidden="1" x14ac:dyDescent="0.25">
      <c r="D62" s="43">
        <v>18759000</v>
      </c>
      <c r="E62" s="6"/>
    </row>
    <row r="63" spans="1:15" hidden="1" x14ac:dyDescent="0.25">
      <c r="D63" s="43">
        <f>D62-D61</f>
        <v>0</v>
      </c>
      <c r="E63" s="6"/>
    </row>
    <row r="64" spans="1:15" hidden="1" x14ac:dyDescent="0.25">
      <c r="D64" s="43"/>
    </row>
    <row r="65" spans="4:14" hidden="1" x14ac:dyDescent="0.25">
      <c r="D65" s="43">
        <f>D59-D57</f>
        <v>0</v>
      </c>
      <c r="E65" s="6">
        <v>20721800</v>
      </c>
      <c r="G65" s="67">
        <f>G57+H57</f>
        <v>1339300</v>
      </c>
      <c r="J65" s="35">
        <f>J57+K57</f>
        <v>-3.0000000260770321E-3</v>
      </c>
      <c r="N65" s="31">
        <f>N59-D73</f>
        <v>-2.9999986290931702E-3</v>
      </c>
    </row>
    <row r="66" spans="4:14" hidden="1" x14ac:dyDescent="0.25">
      <c r="D66" s="43"/>
      <c r="E66" s="6">
        <f>E65-D58</f>
        <v>0</v>
      </c>
      <c r="G66" s="67">
        <f>G59-G65</f>
        <v>0</v>
      </c>
    </row>
    <row r="67" spans="4:14" hidden="1" x14ac:dyDescent="0.25"/>
    <row r="68" spans="4:14" hidden="1" x14ac:dyDescent="0.25"/>
    <row r="69" spans="4:14" hidden="1" x14ac:dyDescent="0.25">
      <c r="D69" s="34">
        <v>18759000</v>
      </c>
      <c r="E69" s="6">
        <f>D69+D70</f>
        <v>20098300</v>
      </c>
    </row>
    <row r="70" spans="4:14" hidden="1" x14ac:dyDescent="0.25">
      <c r="D70" s="34">
        <v>1339300</v>
      </c>
    </row>
    <row r="71" spans="4:14" hidden="1" x14ac:dyDescent="0.25">
      <c r="D71" s="43">
        <v>20098300</v>
      </c>
    </row>
    <row r="72" spans="4:14" hidden="1" x14ac:dyDescent="0.25">
      <c r="D72" s="43">
        <v>1900000</v>
      </c>
    </row>
    <row r="73" spans="4:14" hidden="1" x14ac:dyDescent="0.25">
      <c r="D73" s="43">
        <f>SUM(D71:D72)</f>
        <v>21998300</v>
      </c>
      <c r="N73" s="31">
        <f>M58-D73</f>
        <v>62799.997000001371</v>
      </c>
    </row>
    <row r="74" spans="4:14" hidden="1" x14ac:dyDescent="0.25"/>
  </sheetData>
  <mergeCells count="26">
    <mergeCell ref="M7:O7"/>
    <mergeCell ref="M8:O8"/>
    <mergeCell ref="M9:O9"/>
    <mergeCell ref="M10:O10"/>
    <mergeCell ref="M11:O11"/>
    <mergeCell ref="P41:R41"/>
    <mergeCell ref="A51:A55"/>
    <mergeCell ref="B51:B55"/>
    <mergeCell ref="A57:C57"/>
    <mergeCell ref="A58:C58"/>
    <mergeCell ref="D58:F58"/>
    <mergeCell ref="G58:I58"/>
    <mergeCell ref="M58:O58"/>
    <mergeCell ref="A30:A32"/>
    <mergeCell ref="B30:B32"/>
    <mergeCell ref="A35:A38"/>
    <mergeCell ref="B35:B38"/>
    <mergeCell ref="A40:A50"/>
    <mergeCell ref="B40:B50"/>
    <mergeCell ref="A18:A29"/>
    <mergeCell ref="B18:B29"/>
    <mergeCell ref="A13:O13"/>
    <mergeCell ref="D15:F15"/>
    <mergeCell ref="G15:I15"/>
    <mergeCell ref="J15:L15"/>
    <mergeCell ref="M15:O15"/>
  </mergeCells>
  <pageMargins left="0.31496062992125984" right="0.31496062992125984" top="0.35433070866141736" bottom="0.35433070866141736" header="0.31496062992125984" footer="0.31496062992125984"/>
  <pageSetup paperSize="9" scale="8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8"/>
  <sheetViews>
    <sheetView topLeftCell="A7" zoomScale="78" zoomScaleNormal="78" workbookViewId="0">
      <selection activeCell="C14" sqref="C14"/>
    </sheetView>
  </sheetViews>
  <sheetFormatPr defaultRowHeight="15.75" x14ac:dyDescent="0.25"/>
  <cols>
    <col min="2" max="2" width="24" customWidth="1"/>
    <col min="3" max="3" width="59.28515625" style="34" customWidth="1"/>
    <col min="4" max="4" width="20.28515625" style="34" customWidth="1"/>
    <col min="5" max="5" width="22.5703125" customWidth="1"/>
    <col min="6" max="6" width="18.7109375" style="33" customWidth="1"/>
    <col min="7" max="9" width="17.140625" style="53" customWidth="1"/>
    <col min="10" max="10" width="12.5703125" style="35" customWidth="1"/>
    <col min="11" max="11" width="11.42578125" style="35" customWidth="1"/>
    <col min="12" max="12" width="10.140625" style="34" customWidth="1"/>
    <col min="13" max="13" width="20.140625" style="31" customWidth="1"/>
    <col min="14" max="14" width="22.7109375" style="31" customWidth="1"/>
    <col min="15" max="15" width="21.5703125" style="31" customWidth="1"/>
    <col min="16" max="16" width="22.7109375" customWidth="1"/>
  </cols>
  <sheetData>
    <row r="1" spans="1:17" ht="39.75" hidden="1" customHeight="1" x14ac:dyDescent="0.25">
      <c r="E1" s="19" t="s">
        <v>52</v>
      </c>
    </row>
    <row r="2" spans="1:17" ht="18.75" hidden="1" x14ac:dyDescent="0.25">
      <c r="E2" s="19" t="s">
        <v>53</v>
      </c>
    </row>
    <row r="3" spans="1:17" ht="18.75" hidden="1" x14ac:dyDescent="0.25">
      <c r="E3" s="19" t="s">
        <v>54</v>
      </c>
    </row>
    <row r="4" spans="1:17" ht="18.75" hidden="1" x14ac:dyDescent="0.25">
      <c r="E4" s="19"/>
      <c r="F4" s="19"/>
      <c r="G4" s="54"/>
      <c r="H4" s="54"/>
      <c r="I4" s="54"/>
      <c r="J4" s="19"/>
      <c r="K4" s="19"/>
      <c r="L4" s="19"/>
      <c r="M4" s="19"/>
      <c r="N4" s="19" t="s">
        <v>55</v>
      </c>
    </row>
    <row r="5" spans="1:17" ht="18.75" hidden="1" x14ac:dyDescent="0.25">
      <c r="E5" s="19"/>
      <c r="F5" s="19"/>
      <c r="G5" s="54"/>
      <c r="H5" s="54"/>
      <c r="I5" s="54"/>
      <c r="J5" s="19"/>
      <c r="K5" s="19"/>
      <c r="L5" s="19"/>
      <c r="M5" s="19"/>
      <c r="N5" s="19" t="s">
        <v>56</v>
      </c>
    </row>
    <row r="6" spans="1:17" ht="18.75" hidden="1" x14ac:dyDescent="0.25">
      <c r="C6" s="48"/>
      <c r="F6"/>
      <c r="J6"/>
      <c r="K6"/>
      <c r="L6"/>
      <c r="M6"/>
      <c r="N6"/>
      <c r="O6"/>
    </row>
    <row r="7" spans="1:17" ht="99" customHeight="1" x14ac:dyDescent="0.25">
      <c r="A7" s="123" t="s">
        <v>57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50"/>
      <c r="Q7" s="50"/>
    </row>
    <row r="8" spans="1:17" x14ac:dyDescent="0.25">
      <c r="O8" s="33" t="s">
        <v>65</v>
      </c>
    </row>
    <row r="9" spans="1:17" ht="29.25" customHeight="1" x14ac:dyDescent="0.25">
      <c r="D9" s="135" t="s">
        <v>94</v>
      </c>
      <c r="E9" s="135"/>
      <c r="F9" s="135"/>
      <c r="G9" s="126" t="s">
        <v>96</v>
      </c>
      <c r="H9" s="127"/>
      <c r="I9" s="128"/>
      <c r="J9" s="129" t="s">
        <v>97</v>
      </c>
      <c r="K9" s="130"/>
      <c r="L9" s="131"/>
      <c r="M9" s="125" t="s">
        <v>95</v>
      </c>
      <c r="N9" s="125"/>
      <c r="O9" s="125"/>
    </row>
    <row r="10" spans="1:17" s="3" customFormat="1" ht="111" customHeight="1" x14ac:dyDescent="0.25">
      <c r="A10" s="2" t="s">
        <v>0</v>
      </c>
      <c r="B10" s="2" t="s">
        <v>1</v>
      </c>
      <c r="C10" s="39" t="s">
        <v>2</v>
      </c>
      <c r="D10" s="39" t="s">
        <v>66</v>
      </c>
      <c r="E10" s="2" t="s">
        <v>67</v>
      </c>
      <c r="F10" s="22" t="s">
        <v>68</v>
      </c>
      <c r="G10" s="55" t="str">
        <f>D10</f>
        <v>Ремонт</v>
      </c>
      <c r="H10" s="55" t="str">
        <f t="shared" ref="H10:I10" si="0">E10</f>
        <v xml:space="preserve">Противопожарные мероприятия </v>
      </c>
      <c r="I10" s="55" t="str">
        <f t="shared" si="0"/>
        <v>Антитеррористические мероприятия</v>
      </c>
      <c r="J10" s="39" t="s">
        <v>66</v>
      </c>
      <c r="K10" s="39" t="s">
        <v>67</v>
      </c>
      <c r="L10" s="22" t="s">
        <v>68</v>
      </c>
      <c r="M10" s="5" t="s">
        <v>66</v>
      </c>
      <c r="N10" s="5" t="s">
        <v>67</v>
      </c>
      <c r="O10" s="5" t="s">
        <v>68</v>
      </c>
    </row>
    <row r="11" spans="1:17" s="3" customFormat="1" ht="18" hidden="1" customHeight="1" x14ac:dyDescent="0.25">
      <c r="A11" s="32">
        <v>1</v>
      </c>
      <c r="B11" s="32">
        <f>A11+1</f>
        <v>2</v>
      </c>
      <c r="C11" s="32">
        <f t="shared" ref="C11:L11" si="1">B11+1</f>
        <v>3</v>
      </c>
      <c r="D11" s="32">
        <f t="shared" si="1"/>
        <v>4</v>
      </c>
      <c r="E11" s="32">
        <f t="shared" si="1"/>
        <v>5</v>
      </c>
      <c r="F11" s="32">
        <f t="shared" si="1"/>
        <v>6</v>
      </c>
      <c r="G11" s="56">
        <f t="shared" si="1"/>
        <v>7</v>
      </c>
      <c r="H11" s="56">
        <f t="shared" si="1"/>
        <v>8</v>
      </c>
      <c r="I11" s="56">
        <f t="shared" si="1"/>
        <v>9</v>
      </c>
      <c r="J11" s="32">
        <f t="shared" si="1"/>
        <v>10</v>
      </c>
      <c r="K11" s="32">
        <f t="shared" si="1"/>
        <v>11</v>
      </c>
      <c r="L11" s="32">
        <f t="shared" si="1"/>
        <v>12</v>
      </c>
      <c r="M11" s="32" t="s">
        <v>104</v>
      </c>
      <c r="N11" s="32" t="s">
        <v>105</v>
      </c>
      <c r="O11" s="32" t="s">
        <v>106</v>
      </c>
    </row>
    <row r="12" spans="1:17" s="3" customFormat="1" ht="63" x14ac:dyDescent="0.4">
      <c r="A12" s="88">
        <v>1</v>
      </c>
      <c r="B12" s="132" t="s">
        <v>42</v>
      </c>
      <c r="C12" s="44" t="s">
        <v>17</v>
      </c>
      <c r="D12" s="45">
        <v>183608.68</v>
      </c>
      <c r="E12" s="2"/>
      <c r="F12" s="23"/>
      <c r="G12" s="57"/>
      <c r="H12" s="57"/>
      <c r="I12" s="57"/>
      <c r="J12" s="37"/>
      <c r="K12" s="37"/>
      <c r="L12" s="13"/>
      <c r="M12" s="51">
        <f>D12+G12+J12</f>
        <v>183608.68</v>
      </c>
      <c r="N12" s="51"/>
      <c r="O12" s="51"/>
    </row>
    <row r="13" spans="1:17" s="3" customFormat="1" ht="63" x14ac:dyDescent="0.3">
      <c r="A13" s="118"/>
      <c r="B13" s="133"/>
      <c r="C13" s="44" t="s">
        <v>61</v>
      </c>
      <c r="D13" s="45">
        <v>150590</v>
      </c>
      <c r="E13" s="2"/>
      <c r="F13" s="23"/>
      <c r="G13" s="58"/>
      <c r="H13" s="58"/>
      <c r="I13" s="58"/>
      <c r="J13" s="37"/>
      <c r="K13" s="37"/>
      <c r="L13" s="13"/>
      <c r="M13" s="51">
        <f>D13+G13+J13</f>
        <v>150590</v>
      </c>
      <c r="N13" s="51"/>
      <c r="O13" s="51"/>
    </row>
    <row r="14" spans="1:17" s="3" customFormat="1" ht="69.75" customHeight="1" x14ac:dyDescent="0.3">
      <c r="A14" s="118"/>
      <c r="B14" s="133"/>
      <c r="C14" s="44" t="s">
        <v>41</v>
      </c>
      <c r="D14" s="45"/>
      <c r="E14" s="5">
        <v>197420</v>
      </c>
      <c r="F14" s="23"/>
      <c r="G14" s="58"/>
      <c r="H14" s="58"/>
      <c r="I14" s="58"/>
      <c r="J14" s="37"/>
      <c r="K14" s="37"/>
      <c r="L14" s="13"/>
      <c r="M14" s="51"/>
      <c r="N14" s="51">
        <f>E14+H14+K14</f>
        <v>197420</v>
      </c>
      <c r="O14" s="51"/>
    </row>
    <row r="15" spans="1:17" s="3" customFormat="1" ht="31.5" x14ac:dyDescent="0.3">
      <c r="A15" s="118"/>
      <c r="B15" s="133"/>
      <c r="C15" s="44" t="s">
        <v>75</v>
      </c>
      <c r="D15" s="45">
        <v>222000</v>
      </c>
      <c r="E15" s="2"/>
      <c r="F15" s="23"/>
      <c r="G15" s="58"/>
      <c r="H15" s="58"/>
      <c r="I15" s="58"/>
      <c r="J15" s="37"/>
      <c r="K15" s="37"/>
      <c r="L15" s="13"/>
      <c r="M15" s="51">
        <f t="shared" ref="M15:M26" si="2">D15+G15+J15</f>
        <v>222000</v>
      </c>
      <c r="N15" s="51"/>
      <c r="O15" s="51"/>
    </row>
    <row r="16" spans="1:17" s="3" customFormat="1" ht="31.5" x14ac:dyDescent="0.3">
      <c r="A16" s="118"/>
      <c r="B16" s="133"/>
      <c r="C16" s="44" t="s">
        <v>37</v>
      </c>
      <c r="D16" s="45">
        <v>166590</v>
      </c>
      <c r="E16" s="2"/>
      <c r="F16" s="23"/>
      <c r="G16" s="58"/>
      <c r="H16" s="58"/>
      <c r="I16" s="58"/>
      <c r="J16" s="37"/>
      <c r="K16" s="37"/>
      <c r="L16" s="13"/>
      <c r="M16" s="51">
        <f t="shared" si="2"/>
        <v>166590</v>
      </c>
      <c r="N16" s="51"/>
      <c r="O16" s="51"/>
    </row>
    <row r="17" spans="1:15" s="3" customFormat="1" ht="31.5" x14ac:dyDescent="0.3">
      <c r="A17" s="118"/>
      <c r="B17" s="133"/>
      <c r="C17" s="44" t="s">
        <v>76</v>
      </c>
      <c r="D17" s="45">
        <f>2866300</f>
        <v>2866300</v>
      </c>
      <c r="E17" s="2"/>
      <c r="F17" s="23"/>
      <c r="G17" s="58"/>
      <c r="H17" s="58"/>
      <c r="I17" s="58"/>
      <c r="J17" s="37">
        <f>-85565.2</f>
        <v>-85565.2</v>
      </c>
      <c r="K17" s="37"/>
      <c r="L17" s="13"/>
      <c r="M17" s="51">
        <f t="shared" si="2"/>
        <v>2780734.8</v>
      </c>
      <c r="N17" s="51"/>
      <c r="O17" s="51"/>
    </row>
    <row r="18" spans="1:15" s="3" customFormat="1" ht="63" x14ac:dyDescent="0.3">
      <c r="A18" s="118"/>
      <c r="B18" s="133"/>
      <c r="C18" s="44" t="s">
        <v>39</v>
      </c>
      <c r="D18" s="45">
        <v>304958.63</v>
      </c>
      <c r="E18" s="2"/>
      <c r="F18" s="23"/>
      <c r="G18" s="58"/>
      <c r="H18" s="58"/>
      <c r="I18" s="58"/>
      <c r="J18" s="37"/>
      <c r="K18" s="37"/>
      <c r="L18" s="13"/>
      <c r="M18" s="51">
        <f t="shared" si="2"/>
        <v>304958.63</v>
      </c>
      <c r="N18" s="51"/>
      <c r="O18" s="51"/>
    </row>
    <row r="19" spans="1:15" s="3" customFormat="1" ht="94.5" x14ac:dyDescent="0.3">
      <c r="A19" s="118"/>
      <c r="B19" s="133"/>
      <c r="C19" s="44" t="s">
        <v>62</v>
      </c>
      <c r="D19" s="45">
        <v>175400</v>
      </c>
      <c r="E19" s="2"/>
      <c r="F19" s="23"/>
      <c r="G19" s="58"/>
      <c r="H19" s="58"/>
      <c r="I19" s="58"/>
      <c r="J19" s="37"/>
      <c r="K19" s="37"/>
      <c r="L19" s="13"/>
      <c r="M19" s="51">
        <f t="shared" si="2"/>
        <v>175400</v>
      </c>
      <c r="N19" s="51"/>
      <c r="O19" s="51"/>
    </row>
    <row r="20" spans="1:15" s="3" customFormat="1" ht="94.5" x14ac:dyDescent="0.3">
      <c r="A20" s="118"/>
      <c r="B20" s="133"/>
      <c r="C20" s="44" t="s">
        <v>58</v>
      </c>
      <c r="D20" s="45">
        <v>654606.6</v>
      </c>
      <c r="E20" s="2"/>
      <c r="F20" s="23"/>
      <c r="G20" s="58"/>
      <c r="H20" s="58"/>
      <c r="I20" s="58"/>
      <c r="J20" s="37"/>
      <c r="K20" s="37"/>
      <c r="L20" s="13"/>
      <c r="M20" s="51">
        <f t="shared" si="2"/>
        <v>654606.6</v>
      </c>
      <c r="N20" s="51"/>
      <c r="O20" s="51"/>
    </row>
    <row r="21" spans="1:15" s="3" customFormat="1" ht="47.25" x14ac:dyDescent="0.3">
      <c r="A21" s="118"/>
      <c r="B21" s="133"/>
      <c r="C21" s="44" t="s">
        <v>91</v>
      </c>
      <c r="D21" s="45">
        <f>369000</f>
        <v>369000</v>
      </c>
      <c r="E21" s="2"/>
      <c r="F21" s="23"/>
      <c r="G21" s="58"/>
      <c r="H21" s="58"/>
      <c r="I21" s="58"/>
      <c r="J21" s="37">
        <v>85000</v>
      </c>
      <c r="K21" s="37"/>
      <c r="L21" s="13"/>
      <c r="M21" s="51">
        <f t="shared" si="2"/>
        <v>454000</v>
      </c>
      <c r="N21" s="51"/>
      <c r="O21" s="51"/>
    </row>
    <row r="22" spans="1:15" s="3" customFormat="1" ht="30.75" x14ac:dyDescent="0.3">
      <c r="A22" s="118"/>
      <c r="B22" s="133"/>
      <c r="C22" s="46" t="s">
        <v>60</v>
      </c>
      <c r="D22" s="45">
        <v>113236.09</v>
      </c>
      <c r="E22" s="2"/>
      <c r="F22" s="23"/>
      <c r="G22" s="58"/>
      <c r="H22" s="58"/>
      <c r="I22" s="58"/>
      <c r="J22" s="37"/>
      <c r="K22" s="37"/>
      <c r="L22" s="13"/>
      <c r="M22" s="51">
        <f t="shared" si="2"/>
        <v>113236.09</v>
      </c>
      <c r="N22" s="51"/>
      <c r="O22" s="51"/>
    </row>
    <row r="23" spans="1:15" s="3" customFormat="1" ht="30.75" x14ac:dyDescent="0.3">
      <c r="A23" s="119"/>
      <c r="B23" s="134"/>
      <c r="C23" s="46" t="s">
        <v>90</v>
      </c>
      <c r="D23" s="47"/>
      <c r="E23" s="2"/>
      <c r="F23" s="23"/>
      <c r="G23" s="59">
        <v>408000</v>
      </c>
      <c r="H23" s="58"/>
      <c r="I23" s="58"/>
      <c r="J23" s="38">
        <v>565.20000000000005</v>
      </c>
      <c r="K23" s="40"/>
      <c r="L23" s="13"/>
      <c r="M23" s="51">
        <f t="shared" si="2"/>
        <v>408565.2</v>
      </c>
      <c r="N23" s="51"/>
      <c r="O23" s="51"/>
    </row>
    <row r="24" spans="1:15" s="3" customFormat="1" ht="31.5" x14ac:dyDescent="0.35">
      <c r="A24" s="88">
        <v>2</v>
      </c>
      <c r="B24" s="132" t="s">
        <v>43</v>
      </c>
      <c r="C24" s="44" t="s">
        <v>63</v>
      </c>
      <c r="D24" s="45">
        <v>223762.46</v>
      </c>
      <c r="E24" s="2"/>
      <c r="F24" s="23"/>
      <c r="G24" s="60"/>
      <c r="H24" s="60"/>
      <c r="I24" s="60"/>
      <c r="J24" s="37"/>
      <c r="K24" s="37"/>
      <c r="L24" s="13"/>
      <c r="M24" s="51">
        <f t="shared" si="2"/>
        <v>223762.46</v>
      </c>
      <c r="N24" s="51"/>
      <c r="O24" s="51"/>
    </row>
    <row r="25" spans="1:15" s="3" customFormat="1" ht="94.5" x14ac:dyDescent="0.3">
      <c r="A25" s="118"/>
      <c r="B25" s="133"/>
      <c r="C25" s="44" t="s">
        <v>100</v>
      </c>
      <c r="D25" s="45">
        <f>290258.78</f>
        <v>290258.78000000003</v>
      </c>
      <c r="E25" s="2"/>
      <c r="F25" s="23"/>
      <c r="G25" s="61">
        <f>9716+6173</f>
        <v>15889</v>
      </c>
      <c r="H25" s="58"/>
      <c r="I25" s="58"/>
      <c r="J25" s="38"/>
      <c r="K25" s="37"/>
      <c r="L25" s="14"/>
      <c r="M25" s="51">
        <f t="shared" si="2"/>
        <v>306147.78000000003</v>
      </c>
      <c r="N25" s="51"/>
      <c r="O25" s="51"/>
    </row>
    <row r="26" spans="1:15" s="3" customFormat="1" ht="47.25" x14ac:dyDescent="0.3">
      <c r="A26" s="119"/>
      <c r="B26" s="134"/>
      <c r="C26" s="44" t="s">
        <v>86</v>
      </c>
      <c r="D26" s="45">
        <v>56078.76</v>
      </c>
      <c r="F26" s="23"/>
      <c r="G26" s="58"/>
      <c r="H26" s="58"/>
      <c r="I26" s="58"/>
      <c r="J26" s="37">
        <v>-870.24</v>
      </c>
      <c r="K26" s="37"/>
      <c r="L26" s="13"/>
      <c r="M26" s="51">
        <f t="shared" si="2"/>
        <v>55208.520000000004</v>
      </c>
      <c r="N26" s="51"/>
      <c r="O26" s="51"/>
    </row>
    <row r="27" spans="1:15" s="3" customFormat="1" ht="47.25" x14ac:dyDescent="0.3">
      <c r="A27" s="27"/>
      <c r="B27" s="28"/>
      <c r="C27" s="44" t="s">
        <v>87</v>
      </c>
      <c r="D27" s="38"/>
      <c r="E27" s="30"/>
      <c r="F27" s="23"/>
      <c r="G27" s="58"/>
      <c r="H27" s="61">
        <v>25000</v>
      </c>
      <c r="I27" s="58"/>
      <c r="J27" s="38"/>
      <c r="K27" s="38"/>
      <c r="L27" s="13"/>
      <c r="M27" s="51"/>
      <c r="N27" s="51">
        <f>E27+H27+K27</f>
        <v>25000</v>
      </c>
      <c r="O27" s="51"/>
    </row>
    <row r="28" spans="1:15" s="3" customFormat="1" ht="47.25" x14ac:dyDescent="0.3">
      <c r="A28" s="27"/>
      <c r="B28" s="28"/>
      <c r="C28" s="44" t="s">
        <v>88</v>
      </c>
      <c r="D28" s="45"/>
      <c r="E28" s="30"/>
      <c r="F28" s="23"/>
      <c r="G28" s="58"/>
      <c r="H28" s="61">
        <v>31000</v>
      </c>
      <c r="I28" s="58"/>
      <c r="J28" s="38"/>
      <c r="K28" s="38"/>
      <c r="L28" s="13"/>
      <c r="M28" s="51"/>
      <c r="N28" s="51">
        <f>E28+H28+K28</f>
        <v>31000</v>
      </c>
      <c r="O28" s="51"/>
    </row>
    <row r="29" spans="1:15" s="3" customFormat="1" ht="78.75" x14ac:dyDescent="0.3">
      <c r="A29" s="88">
        <v>3</v>
      </c>
      <c r="B29" s="120" t="s">
        <v>44</v>
      </c>
      <c r="C29" s="44" t="s">
        <v>101</v>
      </c>
      <c r="D29" s="45"/>
      <c r="E29" s="5">
        <f>9000+15578+42524</f>
        <v>67102</v>
      </c>
      <c r="F29" s="24"/>
      <c r="G29" s="58"/>
      <c r="H29" s="62"/>
      <c r="I29" s="62"/>
      <c r="J29" s="37"/>
      <c r="K29" s="37"/>
      <c r="L29" s="13"/>
      <c r="M29" s="51"/>
      <c r="N29" s="51">
        <f>E29+H29+K29</f>
        <v>67102</v>
      </c>
      <c r="O29" s="51"/>
    </row>
    <row r="30" spans="1:15" s="3" customFormat="1" ht="63" x14ac:dyDescent="0.3">
      <c r="A30" s="118"/>
      <c r="B30" s="121"/>
      <c r="C30" s="44" t="s">
        <v>78</v>
      </c>
      <c r="D30" s="45">
        <f>809+56140</f>
        <v>56949</v>
      </c>
      <c r="E30" s="5"/>
      <c r="F30" s="23"/>
      <c r="G30" s="58"/>
      <c r="H30" s="58"/>
      <c r="I30" s="58"/>
      <c r="J30" s="37"/>
      <c r="K30" s="37"/>
      <c r="L30" s="13"/>
      <c r="M30" s="51">
        <f>D30+G30+J30</f>
        <v>56949</v>
      </c>
      <c r="N30" s="51"/>
      <c r="O30" s="51"/>
    </row>
    <row r="31" spans="1:15" s="3" customFormat="1" ht="78.75" x14ac:dyDescent="0.3">
      <c r="A31" s="118"/>
      <c r="B31" s="121"/>
      <c r="C31" s="44" t="s">
        <v>89</v>
      </c>
      <c r="D31" s="45">
        <f>543700</f>
        <v>543700</v>
      </c>
      <c r="E31" s="5"/>
      <c r="F31" s="23"/>
      <c r="G31" s="61">
        <f>73959.4+35600</f>
        <v>109559.4</v>
      </c>
      <c r="H31" s="58"/>
      <c r="I31" s="58"/>
      <c r="J31" s="38"/>
      <c r="K31" s="37"/>
      <c r="L31" s="13"/>
      <c r="M31" s="51">
        <f>D31+G31+J31</f>
        <v>653259.4</v>
      </c>
      <c r="N31" s="51"/>
      <c r="O31" s="51"/>
    </row>
    <row r="32" spans="1:15" s="3" customFormat="1" ht="31.5" x14ac:dyDescent="0.3">
      <c r="A32" s="119"/>
      <c r="B32" s="122"/>
      <c r="C32" s="44" t="s">
        <v>72</v>
      </c>
      <c r="D32" s="45"/>
      <c r="E32" s="5"/>
      <c r="F32" s="25">
        <v>62800</v>
      </c>
      <c r="G32" s="58"/>
      <c r="H32" s="58"/>
      <c r="I32" s="58"/>
      <c r="J32" s="37"/>
      <c r="K32" s="37"/>
      <c r="L32" s="13"/>
      <c r="M32" s="51"/>
      <c r="N32" s="51"/>
      <c r="O32" s="51">
        <f>F32+I32+L32</f>
        <v>62800</v>
      </c>
    </row>
    <row r="33" spans="1:18" s="3" customFormat="1" ht="94.5" x14ac:dyDescent="0.3">
      <c r="A33" s="2">
        <v>4</v>
      </c>
      <c r="B33" s="4" t="s">
        <v>45</v>
      </c>
      <c r="C33" s="44" t="s">
        <v>69</v>
      </c>
      <c r="D33" s="45"/>
      <c r="E33" s="5">
        <v>150000</v>
      </c>
      <c r="F33" s="23"/>
      <c r="G33" s="58"/>
      <c r="H33" s="58"/>
      <c r="I33" s="58"/>
      <c r="J33" s="37"/>
      <c r="K33" s="37"/>
      <c r="L33" s="13"/>
      <c r="M33" s="51">
        <f>D33+G33+J33</f>
        <v>0</v>
      </c>
      <c r="N33" s="51">
        <f>E33+H33+K33</f>
        <v>150000</v>
      </c>
      <c r="O33" s="51"/>
    </row>
    <row r="34" spans="1:18" s="3" customFormat="1" ht="141.75" x14ac:dyDescent="0.3">
      <c r="A34" s="88">
        <v>5</v>
      </c>
      <c r="B34" s="88" t="s">
        <v>48</v>
      </c>
      <c r="C34" s="44" t="s">
        <v>102</v>
      </c>
      <c r="D34" s="45">
        <f>5154000+2922700</f>
        <v>8076700</v>
      </c>
      <c r="E34" s="5"/>
      <c r="F34" s="24"/>
      <c r="G34" s="63"/>
      <c r="H34" s="63"/>
      <c r="I34" s="63"/>
      <c r="J34" s="37">
        <f>-16737-7443.8</f>
        <v>-24180.799999999999</v>
      </c>
      <c r="K34" s="37"/>
      <c r="L34" s="29">
        <v>0</v>
      </c>
      <c r="M34" s="51">
        <f>D34+G34+J34</f>
        <v>8052519.2000000002</v>
      </c>
      <c r="N34" s="51"/>
      <c r="O34" s="51"/>
    </row>
    <row r="35" spans="1:18" s="3" customFormat="1" ht="60" customHeight="1" x14ac:dyDescent="0.3">
      <c r="A35" s="118"/>
      <c r="B35" s="101"/>
      <c r="C35" s="44" t="s">
        <v>98</v>
      </c>
      <c r="D35" s="45">
        <v>1054500</v>
      </c>
      <c r="E35" s="5"/>
      <c r="F35" s="23"/>
      <c r="G35" s="58"/>
      <c r="H35" s="58"/>
      <c r="I35" s="58"/>
      <c r="J35" s="37">
        <v>-198896.57</v>
      </c>
      <c r="K35" s="37"/>
      <c r="L35" s="13"/>
      <c r="M35" s="51">
        <f>D35+G35+J35</f>
        <v>855603.42999999993</v>
      </c>
      <c r="N35" s="51"/>
      <c r="O35" s="51"/>
      <c r="P35" s="103" t="s">
        <v>99</v>
      </c>
      <c r="Q35" s="104"/>
      <c r="R35" s="104"/>
    </row>
    <row r="36" spans="1:18" s="3" customFormat="1" ht="31.5" x14ac:dyDescent="0.3">
      <c r="A36" s="118"/>
      <c r="B36" s="101"/>
      <c r="C36" s="44" t="s">
        <v>80</v>
      </c>
      <c r="D36" s="45">
        <v>939813.6</v>
      </c>
      <c r="E36" s="5"/>
      <c r="F36" s="23"/>
      <c r="G36" s="58"/>
      <c r="H36" s="58"/>
      <c r="I36" s="58"/>
      <c r="J36" s="37"/>
      <c r="K36" s="37"/>
      <c r="L36" s="13"/>
      <c r="M36" s="51">
        <f>D36+G36+J36</f>
        <v>939813.6</v>
      </c>
      <c r="N36" s="51"/>
      <c r="O36" s="51"/>
    </row>
    <row r="37" spans="1:18" s="3" customFormat="1" ht="31.5" x14ac:dyDescent="0.3">
      <c r="A37" s="118"/>
      <c r="B37" s="101"/>
      <c r="C37" s="44" t="s">
        <v>81</v>
      </c>
      <c r="D37" s="45">
        <v>132579.6</v>
      </c>
      <c r="E37" s="5"/>
      <c r="F37" s="23"/>
      <c r="G37" s="62"/>
      <c r="H37" s="62"/>
      <c r="I37" s="62"/>
      <c r="J37" s="37"/>
      <c r="K37" s="37"/>
      <c r="L37" s="13"/>
      <c r="M37" s="51">
        <f>D37+G37+J37</f>
        <v>132579.6</v>
      </c>
      <c r="N37" s="51"/>
      <c r="O37" s="51"/>
    </row>
    <row r="38" spans="1:18" s="3" customFormat="1" ht="31.5" x14ac:dyDescent="0.3">
      <c r="A38" s="118"/>
      <c r="B38" s="101"/>
      <c r="C38" s="44" t="s">
        <v>23</v>
      </c>
      <c r="D38" s="45">
        <v>10437</v>
      </c>
      <c r="E38" s="5"/>
      <c r="F38" s="24"/>
      <c r="G38" s="62"/>
      <c r="H38" s="62"/>
      <c r="I38" s="62"/>
      <c r="J38" s="37"/>
      <c r="K38" s="37"/>
      <c r="L38" s="13"/>
      <c r="M38" s="51">
        <f>D38+G38+J38</f>
        <v>10437</v>
      </c>
      <c r="N38" s="51"/>
      <c r="O38" s="51"/>
    </row>
    <row r="39" spans="1:18" s="3" customFormat="1" ht="31.5" x14ac:dyDescent="0.3">
      <c r="A39" s="118"/>
      <c r="B39" s="101"/>
      <c r="C39" s="44" t="s">
        <v>70</v>
      </c>
      <c r="D39" s="45"/>
      <c r="E39" s="5">
        <v>86900</v>
      </c>
      <c r="F39" s="23"/>
      <c r="G39" s="62"/>
      <c r="H39" s="62"/>
      <c r="I39" s="62"/>
      <c r="J39" s="37"/>
      <c r="K39" s="37"/>
      <c r="L39" s="13"/>
      <c r="M39" s="51"/>
      <c r="N39" s="51">
        <f>E39+H39+K39</f>
        <v>86900</v>
      </c>
      <c r="O39" s="51"/>
    </row>
    <row r="40" spans="1:18" s="3" customFormat="1" ht="47.25" x14ac:dyDescent="0.3">
      <c r="A40" s="118"/>
      <c r="B40" s="101"/>
      <c r="C40" s="44" t="s">
        <v>103</v>
      </c>
      <c r="D40" s="45"/>
      <c r="E40" s="5">
        <f>360670.55+66.5</f>
        <v>360737.05</v>
      </c>
      <c r="F40" s="23"/>
      <c r="G40" s="58"/>
      <c r="H40" s="58"/>
      <c r="I40" s="58"/>
      <c r="J40" s="38"/>
      <c r="K40" s="37">
        <f>7443.8</f>
        <v>7443.8</v>
      </c>
      <c r="L40" s="13"/>
      <c r="M40" s="51"/>
      <c r="N40" s="51">
        <f>E40+H40+K40</f>
        <v>368180.85</v>
      </c>
      <c r="O40" s="51"/>
    </row>
    <row r="41" spans="1:18" s="3" customFormat="1" ht="31.5" x14ac:dyDescent="0.3">
      <c r="A41" s="118"/>
      <c r="B41" s="101"/>
      <c r="C41" s="44" t="s">
        <v>71</v>
      </c>
      <c r="D41" s="45"/>
      <c r="E41" s="5">
        <v>45532.75</v>
      </c>
      <c r="F41" s="23"/>
      <c r="G41" s="58"/>
      <c r="H41" s="58"/>
      <c r="I41" s="58"/>
      <c r="J41" s="37"/>
      <c r="K41" s="37"/>
      <c r="L41" s="13"/>
      <c r="M41" s="51"/>
      <c r="N41" s="51">
        <f>E41+H41+K41</f>
        <v>45532.75</v>
      </c>
      <c r="O41" s="51"/>
    </row>
    <row r="42" spans="1:18" s="3" customFormat="1" ht="31.5" x14ac:dyDescent="0.3">
      <c r="A42" s="118"/>
      <c r="B42" s="101"/>
      <c r="C42" s="44" t="s">
        <v>85</v>
      </c>
      <c r="D42" s="45"/>
      <c r="E42" s="5"/>
      <c r="F42" s="23"/>
      <c r="G42" s="62">
        <v>394100</v>
      </c>
      <c r="H42" s="58"/>
      <c r="I42" s="58"/>
      <c r="J42" s="38"/>
      <c r="K42" s="37"/>
      <c r="L42" s="13"/>
      <c r="M42" s="51">
        <f>D42+G42+J42</f>
        <v>394100</v>
      </c>
      <c r="N42" s="51"/>
      <c r="O42" s="51"/>
    </row>
    <row r="43" spans="1:18" s="3" customFormat="1" ht="30.75" x14ac:dyDescent="0.3">
      <c r="A43" s="118"/>
      <c r="B43" s="101"/>
      <c r="C43" s="46" t="s">
        <v>92</v>
      </c>
      <c r="D43" s="49"/>
      <c r="E43" s="13"/>
      <c r="F43" s="13"/>
      <c r="G43" s="62">
        <v>336748</v>
      </c>
      <c r="H43" s="58"/>
      <c r="I43" s="58"/>
      <c r="J43" s="38"/>
      <c r="K43" s="37"/>
      <c r="L43" s="13"/>
      <c r="M43" s="51">
        <f>D43+G43+J43</f>
        <v>336748</v>
      </c>
      <c r="N43" s="51"/>
      <c r="O43" s="51"/>
    </row>
    <row r="44" spans="1:18" s="3" customFormat="1" ht="30.75" x14ac:dyDescent="0.3">
      <c r="A44" s="119"/>
      <c r="B44" s="102"/>
      <c r="C44" s="46" t="s">
        <v>84</v>
      </c>
      <c r="D44" s="49"/>
      <c r="E44" s="13"/>
      <c r="F44" s="13"/>
      <c r="G44" s="58"/>
      <c r="H44" s="58"/>
      <c r="I44" s="58"/>
      <c r="J44" s="41">
        <v>16737</v>
      </c>
      <c r="K44" s="37"/>
      <c r="L44" s="13"/>
      <c r="M44" s="51">
        <f>D44+G44+J44</f>
        <v>16737</v>
      </c>
      <c r="N44" s="51"/>
      <c r="O44" s="51"/>
    </row>
    <row r="45" spans="1:18" s="3" customFormat="1" ht="47.25" x14ac:dyDescent="0.35">
      <c r="A45" s="88">
        <v>6</v>
      </c>
      <c r="B45" s="120" t="s">
        <v>46</v>
      </c>
      <c r="C45" s="44" t="s">
        <v>83</v>
      </c>
      <c r="D45" s="45">
        <v>68000</v>
      </c>
      <c r="E45" s="5"/>
      <c r="F45" s="23"/>
      <c r="G45" s="64"/>
      <c r="H45" s="64"/>
      <c r="I45" s="64"/>
      <c r="J45" s="37"/>
      <c r="K45" s="37"/>
      <c r="L45" s="13"/>
      <c r="M45" s="51">
        <f>D45+G45+J45</f>
        <v>68000</v>
      </c>
      <c r="N45" s="51"/>
      <c r="O45" s="51"/>
    </row>
    <row r="46" spans="1:18" s="3" customFormat="1" ht="23.25" customHeight="1" x14ac:dyDescent="0.3">
      <c r="A46" s="118"/>
      <c r="B46" s="121"/>
      <c r="C46" s="44" t="s">
        <v>10</v>
      </c>
      <c r="D46" s="45"/>
      <c r="E46" s="5">
        <v>14089</v>
      </c>
      <c r="F46" s="23"/>
      <c r="G46" s="65"/>
      <c r="H46" s="65"/>
      <c r="I46" s="65"/>
      <c r="J46" s="37"/>
      <c r="K46" s="37"/>
      <c r="L46" s="13"/>
      <c r="M46" s="51">
        <f t="shared" ref="M46:M47" si="3">D46+G46+J46</f>
        <v>0</v>
      </c>
      <c r="N46" s="51">
        <f>E46+H46+K46</f>
        <v>14089</v>
      </c>
      <c r="O46" s="51"/>
    </row>
    <row r="47" spans="1:18" s="3" customFormat="1" ht="63" x14ac:dyDescent="0.3">
      <c r="A47" s="118"/>
      <c r="B47" s="121"/>
      <c r="C47" s="44" t="s">
        <v>82</v>
      </c>
      <c r="D47" s="45">
        <v>1157000</v>
      </c>
      <c r="E47" s="5"/>
      <c r="F47" s="24"/>
      <c r="G47" s="65">
        <v>19003.599999999999</v>
      </c>
      <c r="H47" s="65"/>
      <c r="I47" s="65"/>
      <c r="J47" s="37">
        <f>-95000</f>
        <v>-95000</v>
      </c>
      <c r="K47" s="37"/>
      <c r="L47" s="13"/>
      <c r="M47" s="51">
        <f t="shared" si="3"/>
        <v>1081003.6000000001</v>
      </c>
      <c r="N47" s="51"/>
      <c r="O47" s="51"/>
    </row>
    <row r="48" spans="1:18" s="3" customFormat="1" ht="31.5" x14ac:dyDescent="0.3">
      <c r="A48" s="118"/>
      <c r="B48" s="121"/>
      <c r="C48" s="44" t="s">
        <v>93</v>
      </c>
      <c r="D48" s="45"/>
      <c r="E48" s="5"/>
      <c r="F48" s="24"/>
      <c r="G48" s="65"/>
      <c r="H48" s="65"/>
      <c r="I48" s="65"/>
      <c r="J48" s="37">
        <f>95000+198296.857+1469.95-43308.83</f>
        <v>251457.97699999996</v>
      </c>
      <c r="K48" s="37"/>
      <c r="L48" s="13"/>
      <c r="M48" s="51">
        <f>D48+G48+J48</f>
        <v>251457.97699999996</v>
      </c>
      <c r="N48" s="51"/>
      <c r="O48" s="51"/>
    </row>
    <row r="49" spans="1:15" s="3" customFormat="1" ht="78.75" x14ac:dyDescent="0.3">
      <c r="A49" s="119"/>
      <c r="B49" s="122"/>
      <c r="C49" s="44" t="s">
        <v>51</v>
      </c>
      <c r="D49" s="45"/>
      <c r="E49" s="5">
        <v>21150</v>
      </c>
      <c r="F49" s="24"/>
      <c r="G49" s="65"/>
      <c r="H49" s="65"/>
      <c r="I49" s="65"/>
      <c r="K49" s="37">
        <v>43308.83</v>
      </c>
      <c r="L49" s="14"/>
      <c r="M49" s="51">
        <f>D49+G49+J49</f>
        <v>0</v>
      </c>
      <c r="N49" s="51">
        <f>E49+H49+K49</f>
        <v>64458.83</v>
      </c>
      <c r="O49" s="51"/>
    </row>
    <row r="50" spans="1:15" s="3" customFormat="1" ht="110.25" x14ac:dyDescent="0.3">
      <c r="A50" s="2">
        <v>7</v>
      </c>
      <c r="B50" s="4" t="s">
        <v>47</v>
      </c>
      <c r="C50" s="44" t="s">
        <v>20</v>
      </c>
      <c r="D50" s="45">
        <v>1900000</v>
      </c>
      <c r="E50" s="5"/>
      <c r="F50" s="23"/>
      <c r="G50" s="65"/>
      <c r="H50" s="65"/>
      <c r="I50" s="65"/>
      <c r="J50" s="37"/>
      <c r="K50" s="37"/>
      <c r="L50" s="13"/>
      <c r="M50" s="51">
        <f>D50+G50+J50</f>
        <v>1900000</v>
      </c>
      <c r="N50" s="51"/>
      <c r="O50" s="51"/>
    </row>
    <row r="51" spans="1:15" ht="18.75" x14ac:dyDescent="0.3">
      <c r="A51" s="105"/>
      <c r="B51" s="105"/>
      <c r="C51" s="105"/>
      <c r="D51" s="42">
        <f t="shared" ref="D51:O51" si="4">SUM(D12:D50)</f>
        <v>19716069.199999999</v>
      </c>
      <c r="E51" s="1">
        <f t="shared" si="4"/>
        <v>942930.8</v>
      </c>
      <c r="F51" s="36">
        <f t="shared" si="4"/>
        <v>62800</v>
      </c>
      <c r="G51" s="66">
        <f t="shared" si="4"/>
        <v>1283300</v>
      </c>
      <c r="H51" s="66">
        <f t="shared" si="4"/>
        <v>56000</v>
      </c>
      <c r="I51" s="66">
        <f t="shared" si="4"/>
        <v>0</v>
      </c>
      <c r="J51" s="42">
        <f t="shared" si="4"/>
        <v>-50752.633000000031</v>
      </c>
      <c r="K51" s="42">
        <f t="shared" si="4"/>
        <v>50752.630000000005</v>
      </c>
      <c r="L51" s="36">
        <f t="shared" si="4"/>
        <v>0</v>
      </c>
      <c r="M51" s="52">
        <f t="shared" si="4"/>
        <v>20948616.567000002</v>
      </c>
      <c r="N51" s="52">
        <f t="shared" si="4"/>
        <v>1049683.43</v>
      </c>
      <c r="O51" s="52">
        <f t="shared" si="4"/>
        <v>62800</v>
      </c>
    </row>
    <row r="52" spans="1:15" ht="18.75" x14ac:dyDescent="0.3">
      <c r="A52" s="105" t="s">
        <v>7</v>
      </c>
      <c r="B52" s="105"/>
      <c r="C52" s="105"/>
      <c r="D52" s="107">
        <f>D51+E51+F51</f>
        <v>20721800</v>
      </c>
      <c r="E52" s="107"/>
      <c r="F52" s="117"/>
      <c r="G52" s="114">
        <f>G51+H51+I51</f>
        <v>1339300</v>
      </c>
      <c r="H52" s="114"/>
      <c r="I52" s="114"/>
      <c r="J52" s="37"/>
      <c r="K52" s="37"/>
      <c r="L52" s="38"/>
      <c r="M52" s="115">
        <f>M51+N51+O51</f>
        <v>22061099.997000001</v>
      </c>
      <c r="N52" s="116"/>
      <c r="O52" s="116"/>
    </row>
    <row r="53" spans="1:15" hidden="1" x14ac:dyDescent="0.25">
      <c r="D53" s="34">
        <f>19716069.2</f>
        <v>19716069.199999999</v>
      </c>
      <c r="G53" s="67">
        <v>1339300</v>
      </c>
      <c r="N53" s="31">
        <f>M51+N51</f>
        <v>21998299.997000001</v>
      </c>
    </row>
    <row r="54" spans="1:15" hidden="1" x14ac:dyDescent="0.25">
      <c r="D54" s="43">
        <f>D51+E51</f>
        <v>20659000</v>
      </c>
      <c r="E54" s="6"/>
    </row>
    <row r="55" spans="1:15" hidden="1" x14ac:dyDescent="0.25">
      <c r="D55" s="43">
        <f>D54-D50</f>
        <v>18759000</v>
      </c>
      <c r="E55" s="6"/>
    </row>
    <row r="56" spans="1:15" hidden="1" x14ac:dyDescent="0.25">
      <c r="D56" s="43">
        <v>18759000</v>
      </c>
      <c r="E56" s="6"/>
    </row>
    <row r="57" spans="1:15" hidden="1" x14ac:dyDescent="0.25">
      <c r="D57" s="43">
        <f>D56-D55</f>
        <v>0</v>
      </c>
      <c r="E57" s="6"/>
    </row>
    <row r="58" spans="1:15" hidden="1" x14ac:dyDescent="0.25">
      <c r="D58" s="43"/>
    </row>
    <row r="59" spans="1:15" hidden="1" x14ac:dyDescent="0.25">
      <c r="D59" s="43">
        <f>D53-D51</f>
        <v>0</v>
      </c>
      <c r="E59" s="6">
        <v>20721800</v>
      </c>
      <c r="G59" s="67">
        <f>G51+H51</f>
        <v>1339300</v>
      </c>
      <c r="J59" s="35">
        <f>J51+K51</f>
        <v>-3.0000000260770321E-3</v>
      </c>
      <c r="N59" s="31">
        <f>N53-D67</f>
        <v>-2.9999986290931702E-3</v>
      </c>
    </row>
    <row r="60" spans="1:15" hidden="1" x14ac:dyDescent="0.25">
      <c r="D60" s="43"/>
      <c r="E60" s="6">
        <f>E59-D52</f>
        <v>0</v>
      </c>
      <c r="G60" s="67">
        <f>G53-G59</f>
        <v>0</v>
      </c>
    </row>
    <row r="61" spans="1:15" hidden="1" x14ac:dyDescent="0.25"/>
    <row r="62" spans="1:15" hidden="1" x14ac:dyDescent="0.25"/>
    <row r="63" spans="1:15" hidden="1" x14ac:dyDescent="0.25">
      <c r="D63" s="34">
        <v>18759000</v>
      </c>
      <c r="E63" s="6">
        <f>D63+D64</f>
        <v>20098300</v>
      </c>
    </row>
    <row r="64" spans="1:15" hidden="1" x14ac:dyDescent="0.25">
      <c r="D64" s="34">
        <v>1339300</v>
      </c>
    </row>
    <row r="65" spans="4:14" hidden="1" x14ac:dyDescent="0.25">
      <c r="D65" s="43">
        <v>20098300</v>
      </c>
    </row>
    <row r="66" spans="4:14" hidden="1" x14ac:dyDescent="0.25">
      <c r="D66" s="43">
        <v>1900000</v>
      </c>
    </row>
    <row r="67" spans="4:14" hidden="1" x14ac:dyDescent="0.25">
      <c r="D67" s="43">
        <f>SUM(D65:D66)</f>
        <v>21998300</v>
      </c>
      <c r="N67" s="31">
        <f>M52-D67</f>
        <v>62799.997000001371</v>
      </c>
    </row>
    <row r="68" spans="4:14" hidden="1" x14ac:dyDescent="0.25"/>
  </sheetData>
  <mergeCells count="21">
    <mergeCell ref="A7:O7"/>
    <mergeCell ref="A34:A44"/>
    <mergeCell ref="P35:R35"/>
    <mergeCell ref="M9:O9"/>
    <mergeCell ref="G9:I9"/>
    <mergeCell ref="J9:L9"/>
    <mergeCell ref="B34:B44"/>
    <mergeCell ref="B29:B32"/>
    <mergeCell ref="A29:A32"/>
    <mergeCell ref="A12:A23"/>
    <mergeCell ref="B12:B23"/>
    <mergeCell ref="A24:A26"/>
    <mergeCell ref="B24:B26"/>
    <mergeCell ref="D9:F9"/>
    <mergeCell ref="G52:I52"/>
    <mergeCell ref="M52:O52"/>
    <mergeCell ref="D52:F52"/>
    <mergeCell ref="A45:A49"/>
    <mergeCell ref="B45:B49"/>
    <mergeCell ref="A51:C51"/>
    <mergeCell ref="A52:C52"/>
  </mergeCells>
  <phoneticPr fontId="15" type="noConversion"/>
  <pageMargins left="0.31496062992125984" right="0.31496062992125984" top="0.35433070866141736" bottom="0.35433070866141736" header="0.31496062992125984" footer="0.31496062992125984"/>
  <pageSetup paperSize="9" scale="40" fitToHeight="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activeCell="D39" sqref="D39"/>
    </sheetView>
  </sheetViews>
  <sheetFormatPr defaultRowHeight="15.75" x14ac:dyDescent="0.25"/>
  <cols>
    <col min="2" max="2" width="24" customWidth="1"/>
    <col min="3" max="3" width="39.42578125" customWidth="1"/>
    <col min="4" max="4" width="20.28515625" customWidth="1"/>
    <col min="5" max="5" width="22.5703125" customWidth="1"/>
    <col min="6" max="6" width="18.140625" style="21" customWidth="1"/>
    <col min="7" max="7" width="47" hidden="1" customWidth="1"/>
    <col min="8" max="8" width="21" bestFit="1" customWidth="1"/>
  </cols>
  <sheetData>
    <row r="1" spans="1:9" ht="18.75" x14ac:dyDescent="0.25">
      <c r="E1" s="19" t="s">
        <v>52</v>
      </c>
    </row>
    <row r="2" spans="1:9" ht="18.75" x14ac:dyDescent="0.25">
      <c r="E2" s="19" t="s">
        <v>53</v>
      </c>
    </row>
    <row r="3" spans="1:9" ht="18.75" x14ac:dyDescent="0.25">
      <c r="E3" s="19" t="s">
        <v>54</v>
      </c>
    </row>
    <row r="4" spans="1:9" ht="18.75" x14ac:dyDescent="0.25">
      <c r="E4" s="19" t="s">
        <v>55</v>
      </c>
    </row>
    <row r="5" spans="1:9" ht="18.75" x14ac:dyDescent="0.25">
      <c r="E5" s="19" t="s">
        <v>56</v>
      </c>
    </row>
    <row r="6" spans="1:9" ht="18.75" x14ac:dyDescent="0.25">
      <c r="C6" s="19"/>
    </row>
    <row r="7" spans="1:9" ht="99" customHeight="1" x14ac:dyDescent="0.25">
      <c r="A7" s="136" t="s">
        <v>57</v>
      </c>
      <c r="B7" s="136"/>
      <c r="C7" s="136"/>
      <c r="D7" s="136"/>
      <c r="E7" s="136"/>
      <c r="F7" s="136"/>
    </row>
    <row r="8" spans="1:9" x14ac:dyDescent="0.25">
      <c r="F8" s="21" t="s">
        <v>65</v>
      </c>
    </row>
    <row r="9" spans="1:9" s="3" customFormat="1" ht="47.25" x14ac:dyDescent="0.25">
      <c r="A9" s="2" t="s">
        <v>0</v>
      </c>
      <c r="B9" s="2" t="s">
        <v>1</v>
      </c>
      <c r="C9" s="2" t="s">
        <v>2</v>
      </c>
      <c r="D9" s="2" t="s">
        <v>66</v>
      </c>
      <c r="E9" s="2" t="s">
        <v>67</v>
      </c>
      <c r="F9" s="22" t="s">
        <v>68</v>
      </c>
    </row>
    <row r="10" spans="1:9" s="3" customFormat="1" ht="94.5" x14ac:dyDescent="0.4">
      <c r="A10" s="88">
        <v>1</v>
      </c>
      <c r="B10" s="132" t="s">
        <v>42</v>
      </c>
      <c r="C10" s="4" t="s">
        <v>17</v>
      </c>
      <c r="D10" s="5">
        <v>183608.68</v>
      </c>
      <c r="E10" s="2"/>
      <c r="F10" s="23"/>
      <c r="G10" s="17">
        <f>D10+D11+E12+D13+D14+D15+D16</f>
        <v>4091467.3099999996</v>
      </c>
      <c r="H10" s="9">
        <f>D10+D11+E12+D13+D14+D15+D16+D17+D18+D19+D20</f>
        <v>5403709.9999999991</v>
      </c>
      <c r="I10" s="3">
        <v>183700</v>
      </c>
    </row>
    <row r="11" spans="1:9" s="3" customFormat="1" ht="110.25" x14ac:dyDescent="0.25">
      <c r="A11" s="118"/>
      <c r="B11" s="133"/>
      <c r="C11" s="4" t="s">
        <v>61</v>
      </c>
      <c r="D11" s="5">
        <v>150590</v>
      </c>
      <c r="E11" s="2"/>
      <c r="F11" s="23"/>
      <c r="H11" s="3">
        <v>4065110</v>
      </c>
      <c r="I11" s="3">
        <v>150590</v>
      </c>
    </row>
    <row r="12" spans="1:9" s="3" customFormat="1" ht="105.75" customHeight="1" x14ac:dyDescent="0.25">
      <c r="A12" s="118"/>
      <c r="B12" s="133"/>
      <c r="C12" s="4" t="s">
        <v>41</v>
      </c>
      <c r="D12" s="5"/>
      <c r="E12" s="5">
        <v>197420</v>
      </c>
      <c r="F12" s="23"/>
      <c r="H12" s="9">
        <f>H10-H11</f>
        <v>1338599.9999999991</v>
      </c>
      <c r="I12" s="3">
        <v>197420</v>
      </c>
    </row>
    <row r="13" spans="1:9" s="3" customFormat="1" ht="31.5" x14ac:dyDescent="0.25">
      <c r="A13" s="118"/>
      <c r="B13" s="133"/>
      <c r="C13" s="4" t="s">
        <v>75</v>
      </c>
      <c r="D13" s="5">
        <v>222000</v>
      </c>
      <c r="E13" s="2"/>
      <c r="F13" s="23"/>
      <c r="I13" s="3">
        <v>226280</v>
      </c>
    </row>
    <row r="14" spans="1:9" s="3" customFormat="1" ht="47.25" x14ac:dyDescent="0.25">
      <c r="A14" s="118"/>
      <c r="B14" s="133"/>
      <c r="C14" s="4" t="s">
        <v>37</v>
      </c>
      <c r="D14" s="5">
        <v>166590</v>
      </c>
      <c r="E14" s="2"/>
      <c r="F14" s="23"/>
      <c r="I14" s="3">
        <v>166590</v>
      </c>
    </row>
    <row r="15" spans="1:9" s="3" customFormat="1" ht="31.5" x14ac:dyDescent="0.25">
      <c r="A15" s="118"/>
      <c r="B15" s="133"/>
      <c r="C15" s="4" t="s">
        <v>76</v>
      </c>
      <c r="D15" s="5">
        <v>2866300</v>
      </c>
      <c r="E15" s="2"/>
      <c r="F15" s="23"/>
      <c r="I15" s="3">
        <v>2866300</v>
      </c>
    </row>
    <row r="16" spans="1:9" s="3" customFormat="1" ht="94.5" x14ac:dyDescent="0.25">
      <c r="A16" s="118"/>
      <c r="B16" s="133"/>
      <c r="C16" s="4" t="s">
        <v>39</v>
      </c>
      <c r="D16" s="5">
        <v>304958.63</v>
      </c>
      <c r="E16" s="2"/>
      <c r="F16" s="23"/>
      <c r="I16" s="3">
        <v>274230</v>
      </c>
    </row>
    <row r="17" spans="1:9" s="3" customFormat="1" ht="141.75" x14ac:dyDescent="0.25">
      <c r="A17" s="118"/>
      <c r="B17" s="133"/>
      <c r="C17" s="4" t="s">
        <v>62</v>
      </c>
      <c r="D17" s="5">
        <v>175400</v>
      </c>
      <c r="E17" s="2"/>
      <c r="F17" s="23"/>
      <c r="I17" s="3">
        <v>1338600</v>
      </c>
    </row>
    <row r="18" spans="1:9" s="3" customFormat="1" ht="141.75" x14ac:dyDescent="0.25">
      <c r="A18" s="118"/>
      <c r="B18" s="133"/>
      <c r="C18" s="4" t="s">
        <v>58</v>
      </c>
      <c r="D18" s="5">
        <v>654606.6</v>
      </c>
      <c r="E18" s="2"/>
      <c r="F18" s="23"/>
      <c r="I18" s="3">
        <f>SUM(I10:I17)</f>
        <v>5403710</v>
      </c>
    </row>
    <row r="19" spans="1:9" s="3" customFormat="1" ht="63" x14ac:dyDescent="0.25">
      <c r="A19" s="118"/>
      <c r="B19" s="133"/>
      <c r="C19" s="4" t="s">
        <v>59</v>
      </c>
      <c r="D19" s="5">
        <v>369000</v>
      </c>
      <c r="E19" s="2"/>
      <c r="F19" s="23"/>
    </row>
    <row r="20" spans="1:9" s="3" customFormat="1" ht="45" x14ac:dyDescent="0.25">
      <c r="A20" s="119"/>
      <c r="B20" s="134"/>
      <c r="C20" s="20" t="s">
        <v>60</v>
      </c>
      <c r="D20" s="5">
        <v>113236.09</v>
      </c>
      <c r="E20" s="2"/>
      <c r="F20" s="23"/>
    </row>
    <row r="21" spans="1:9" s="3" customFormat="1" ht="47.25" x14ac:dyDescent="0.35">
      <c r="A21" s="88">
        <v>2</v>
      </c>
      <c r="B21" s="132" t="s">
        <v>43</v>
      </c>
      <c r="C21" s="4" t="s">
        <v>63</v>
      </c>
      <c r="D21" s="5">
        <v>223762.46</v>
      </c>
      <c r="E21" s="2"/>
      <c r="F21" s="23"/>
      <c r="G21" s="16">
        <f>D21+D22+D23</f>
        <v>570100</v>
      </c>
      <c r="H21" s="9">
        <f>D21+D22+D23</f>
        <v>570100</v>
      </c>
    </row>
    <row r="22" spans="1:9" s="3" customFormat="1" ht="110.25" x14ac:dyDescent="0.25">
      <c r="A22" s="118"/>
      <c r="B22" s="133"/>
      <c r="C22" s="4" t="s">
        <v>73</v>
      </c>
      <c r="D22" s="5">
        <v>290258.78000000003</v>
      </c>
      <c r="E22" s="2"/>
      <c r="F22" s="23"/>
    </row>
    <row r="23" spans="1:9" s="3" customFormat="1" ht="63" x14ac:dyDescent="0.25">
      <c r="A23" s="119"/>
      <c r="B23" s="134"/>
      <c r="C23" s="4" t="s">
        <v>74</v>
      </c>
      <c r="D23" s="5">
        <v>56078.76</v>
      </c>
      <c r="E23" s="2"/>
      <c r="F23" s="23"/>
    </row>
    <row r="24" spans="1:9" s="3" customFormat="1" ht="110.25" x14ac:dyDescent="0.25">
      <c r="A24" s="88">
        <v>3</v>
      </c>
      <c r="B24" s="120" t="s">
        <v>44</v>
      </c>
      <c r="C24" s="4" t="s">
        <v>77</v>
      </c>
      <c r="D24" s="5"/>
      <c r="E24" s="5">
        <f>9000+15578+42524</f>
        <v>67102</v>
      </c>
      <c r="F24" s="24"/>
      <c r="G24" s="9">
        <f>E24+D25+D26</f>
        <v>667751</v>
      </c>
      <c r="H24" s="9">
        <f>E24+D25+D26</f>
        <v>667751</v>
      </c>
    </row>
    <row r="25" spans="1:9" s="3" customFormat="1" ht="78.75" x14ac:dyDescent="0.25">
      <c r="A25" s="118"/>
      <c r="B25" s="121"/>
      <c r="C25" s="4" t="s">
        <v>78</v>
      </c>
      <c r="D25" s="5">
        <f>809+56140</f>
        <v>56949</v>
      </c>
      <c r="E25" s="5"/>
      <c r="F25" s="23"/>
    </row>
    <row r="26" spans="1:9" s="3" customFormat="1" ht="94.5" x14ac:dyDescent="0.25">
      <c r="A26" s="119"/>
      <c r="B26" s="122"/>
      <c r="C26" s="4" t="s">
        <v>79</v>
      </c>
      <c r="D26" s="5">
        <v>543700</v>
      </c>
      <c r="E26" s="5"/>
      <c r="F26" s="23"/>
    </row>
    <row r="27" spans="1:9" s="3" customFormat="1" ht="63" x14ac:dyDescent="0.25">
      <c r="A27" s="10"/>
      <c r="B27" s="11"/>
      <c r="C27" s="4" t="s">
        <v>72</v>
      </c>
      <c r="D27" s="5"/>
      <c r="E27" s="5"/>
      <c r="F27" s="25">
        <v>62800</v>
      </c>
    </row>
    <row r="28" spans="1:9" s="3" customFormat="1" ht="94.5" x14ac:dyDescent="0.25">
      <c r="A28" s="2">
        <v>4</v>
      </c>
      <c r="B28" s="4" t="s">
        <v>45</v>
      </c>
      <c r="C28" s="4" t="s">
        <v>69</v>
      </c>
      <c r="D28" s="5"/>
      <c r="E28" s="5">
        <v>150000</v>
      </c>
      <c r="F28" s="23"/>
    </row>
    <row r="29" spans="1:9" s="3" customFormat="1" ht="204.75" x14ac:dyDescent="0.35">
      <c r="A29" s="88">
        <v>5</v>
      </c>
      <c r="B29" s="120" t="s">
        <v>48</v>
      </c>
      <c r="C29" s="4" t="s">
        <v>64</v>
      </c>
      <c r="D29" s="5">
        <f>5154000+2922700</f>
        <v>8076700</v>
      </c>
      <c r="E29" s="5"/>
      <c r="F29" s="24"/>
      <c r="G29" s="15">
        <f>D29+D30+D31+D32+D33+E34+E35+E36</f>
        <v>10707200</v>
      </c>
      <c r="H29" s="26">
        <f>D29+D30+D31+D32+D33+E34+E35+E36</f>
        <v>10707200</v>
      </c>
    </row>
    <row r="30" spans="1:9" s="3" customFormat="1" ht="94.5" x14ac:dyDescent="0.25">
      <c r="A30" s="118"/>
      <c r="B30" s="121"/>
      <c r="C30" s="4" t="s">
        <v>30</v>
      </c>
      <c r="D30" s="5">
        <v>1054500</v>
      </c>
      <c r="E30" s="5"/>
      <c r="F30" s="23"/>
    </row>
    <row r="31" spans="1:9" s="3" customFormat="1" ht="31.5" x14ac:dyDescent="0.25">
      <c r="A31" s="118"/>
      <c r="B31" s="121"/>
      <c r="C31" s="4" t="s">
        <v>80</v>
      </c>
      <c r="D31" s="5">
        <v>939813.6</v>
      </c>
      <c r="E31" s="5"/>
      <c r="F31" s="23"/>
    </row>
    <row r="32" spans="1:9" s="3" customFormat="1" ht="31.5" x14ac:dyDescent="0.25">
      <c r="A32" s="118"/>
      <c r="B32" s="121"/>
      <c r="C32" s="4" t="s">
        <v>81</v>
      </c>
      <c r="D32" s="5">
        <v>132579.6</v>
      </c>
      <c r="E32" s="5"/>
      <c r="F32" s="23"/>
      <c r="G32" s="9"/>
    </row>
    <row r="33" spans="1:8" s="3" customFormat="1" ht="31.5" x14ac:dyDescent="0.25">
      <c r="A33" s="118"/>
      <c r="B33" s="121"/>
      <c r="C33" s="4" t="s">
        <v>23</v>
      </c>
      <c r="D33" s="5">
        <v>10437</v>
      </c>
      <c r="E33" s="5"/>
      <c r="F33" s="24"/>
      <c r="G33" s="9"/>
    </row>
    <row r="34" spans="1:8" s="3" customFormat="1" ht="47.25" x14ac:dyDescent="0.25">
      <c r="A34" s="118"/>
      <c r="B34" s="121"/>
      <c r="C34" s="4" t="s">
        <v>70</v>
      </c>
      <c r="D34" s="5"/>
      <c r="E34" s="5">
        <v>86900</v>
      </c>
      <c r="F34" s="23"/>
      <c r="G34" s="9"/>
    </row>
    <row r="35" spans="1:8" s="3" customFormat="1" ht="31.5" x14ac:dyDescent="0.25">
      <c r="A35" s="118"/>
      <c r="B35" s="121"/>
      <c r="C35" s="4" t="s">
        <v>49</v>
      </c>
      <c r="D35" s="5"/>
      <c r="E35" s="5">
        <f>360670.55+66.5</f>
        <v>360737.05</v>
      </c>
      <c r="F35" s="23"/>
    </row>
    <row r="36" spans="1:8" s="3" customFormat="1" ht="63" x14ac:dyDescent="0.25">
      <c r="A36" s="119"/>
      <c r="B36" s="122"/>
      <c r="C36" s="4" t="s">
        <v>71</v>
      </c>
      <c r="D36" s="5"/>
      <c r="E36" s="5">
        <v>45532.75</v>
      </c>
      <c r="F36" s="23"/>
    </row>
    <row r="37" spans="1:8" s="3" customFormat="1" ht="78.75" x14ac:dyDescent="0.35">
      <c r="A37" s="88">
        <v>6</v>
      </c>
      <c r="B37" s="120" t="s">
        <v>46</v>
      </c>
      <c r="C37" s="4" t="s">
        <v>83</v>
      </c>
      <c r="D37" s="5">
        <v>68000</v>
      </c>
      <c r="E37" s="5"/>
      <c r="F37" s="23"/>
      <c r="G37" s="18">
        <f>D37+E38+D39+E40</f>
        <v>1260239</v>
      </c>
      <c r="H37" s="9">
        <f>D37+E38+D39+E40</f>
        <v>1260239</v>
      </c>
    </row>
    <row r="38" spans="1:8" s="3" customFormat="1" ht="31.5" x14ac:dyDescent="0.25">
      <c r="A38" s="118"/>
      <c r="B38" s="121"/>
      <c r="C38" s="4" t="s">
        <v>10</v>
      </c>
      <c r="D38" s="5"/>
      <c r="E38" s="5">
        <v>14089</v>
      </c>
      <c r="F38" s="23"/>
      <c r="G38" s="7"/>
    </row>
    <row r="39" spans="1:8" s="3" customFormat="1" ht="78.75" x14ac:dyDescent="0.25">
      <c r="A39" s="118"/>
      <c r="B39" s="121"/>
      <c r="C39" s="4" t="s">
        <v>82</v>
      </c>
      <c r="D39" s="5">
        <v>1157000</v>
      </c>
      <c r="E39" s="5"/>
      <c r="F39" s="24"/>
      <c r="G39" s="7"/>
    </row>
    <row r="40" spans="1:8" s="3" customFormat="1" ht="126" x14ac:dyDescent="0.25">
      <c r="A40" s="119"/>
      <c r="B40" s="122"/>
      <c r="C40" s="4" t="s">
        <v>51</v>
      </c>
      <c r="D40" s="5"/>
      <c r="E40" s="5">
        <v>21150</v>
      </c>
      <c r="F40" s="24"/>
      <c r="G40" s="7"/>
    </row>
    <row r="41" spans="1:8" s="3" customFormat="1" ht="110.25" x14ac:dyDescent="0.25">
      <c r="A41" s="2">
        <v>7</v>
      </c>
      <c r="B41" s="4" t="s">
        <v>47</v>
      </c>
      <c r="C41" s="4" t="s">
        <v>20</v>
      </c>
      <c r="D41" s="5">
        <v>1900000</v>
      </c>
      <c r="E41" s="5"/>
      <c r="F41" s="23"/>
      <c r="G41" s="7"/>
    </row>
    <row r="42" spans="1:8" x14ac:dyDescent="0.25">
      <c r="A42" s="105"/>
      <c r="B42" s="105"/>
      <c r="C42" s="105"/>
      <c r="D42" s="1">
        <f>SUM(D10:D41)</f>
        <v>19716069.199999999</v>
      </c>
      <c r="E42" s="1">
        <f>SUM(E10:E41)</f>
        <v>942930.8</v>
      </c>
      <c r="F42" s="1">
        <f>SUM(F10:F41)</f>
        <v>62800</v>
      </c>
    </row>
    <row r="43" spans="1:8" x14ac:dyDescent="0.25">
      <c r="A43" s="105" t="s">
        <v>7</v>
      </c>
      <c r="B43" s="105"/>
      <c r="C43" s="105"/>
      <c r="D43" s="107">
        <f>D42+E42+F42</f>
        <v>20721800</v>
      </c>
      <c r="E43" s="107"/>
      <c r="F43" s="117"/>
    </row>
    <row r="45" spans="1:8" hidden="1" x14ac:dyDescent="0.25">
      <c r="D45" s="6">
        <f>D42+E42</f>
        <v>20659000</v>
      </c>
      <c r="E45" s="6"/>
    </row>
    <row r="46" spans="1:8" hidden="1" x14ac:dyDescent="0.25">
      <c r="D46" s="6">
        <f>D45-D41</f>
        <v>18759000</v>
      </c>
      <c r="E46" s="6"/>
    </row>
    <row r="47" spans="1:8" hidden="1" x14ac:dyDescent="0.25">
      <c r="D47" s="6">
        <v>18759000</v>
      </c>
      <c r="E47" s="6"/>
    </row>
    <row r="48" spans="1:8" hidden="1" x14ac:dyDescent="0.25">
      <c r="D48" s="6">
        <f>D47-D46</f>
        <v>0</v>
      </c>
      <c r="E48" s="6"/>
    </row>
    <row r="49" spans="4:4" hidden="1" x14ac:dyDescent="0.25">
      <c r="D49" s="6"/>
    </row>
    <row r="50" spans="4:4" x14ac:dyDescent="0.25">
      <c r="D50" s="6"/>
    </row>
    <row r="51" spans="4:4" x14ac:dyDescent="0.25">
      <c r="D51" s="6"/>
    </row>
  </sheetData>
  <mergeCells count="14">
    <mergeCell ref="A7:F7"/>
    <mergeCell ref="A10:A20"/>
    <mergeCell ref="B10:B20"/>
    <mergeCell ref="A21:A23"/>
    <mergeCell ref="B21:B23"/>
    <mergeCell ref="A24:A26"/>
    <mergeCell ref="B24:B26"/>
    <mergeCell ref="D43:F43"/>
    <mergeCell ref="A29:A36"/>
    <mergeCell ref="B29:B36"/>
    <mergeCell ref="A37:A40"/>
    <mergeCell ref="B37:B40"/>
    <mergeCell ref="A42:C42"/>
    <mergeCell ref="A43:C43"/>
  </mergeCells>
  <pageMargins left="0.70866141732283472" right="0.70866141732283472" top="0.74803149606299213" bottom="0.74803149606299213" header="0.31496062992125984" footer="0.31496062992125984"/>
  <pageSetup paperSize="9" scale="65" fitToHeight="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2:G40"/>
  <sheetViews>
    <sheetView topLeftCell="A18" workbookViewId="0">
      <selection activeCell="D25" sqref="D25"/>
    </sheetView>
  </sheetViews>
  <sheetFormatPr defaultRowHeight="15" x14ac:dyDescent="0.25"/>
  <cols>
    <col min="2" max="2" width="24" customWidth="1"/>
    <col min="3" max="3" width="39.42578125" customWidth="1"/>
    <col min="4" max="4" width="20.28515625" customWidth="1"/>
    <col min="5" max="5" width="22.5703125" customWidth="1"/>
    <col min="6" max="6" width="18.140625" customWidth="1"/>
    <col min="7" max="7" width="47" customWidth="1"/>
  </cols>
  <sheetData>
    <row r="2" spans="1:7" s="3" customFormat="1" ht="4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12" t="s">
        <v>29</v>
      </c>
    </row>
    <row r="3" spans="1:7" s="3" customFormat="1" ht="94.5" x14ac:dyDescent="0.4">
      <c r="A3" s="88">
        <v>1</v>
      </c>
      <c r="B3" s="132" t="s">
        <v>42</v>
      </c>
      <c r="C3" s="4" t="s">
        <v>17</v>
      </c>
      <c r="D3" s="5">
        <v>183700</v>
      </c>
      <c r="E3" s="2"/>
      <c r="F3" s="13"/>
      <c r="G3" s="17">
        <f>D3+D4+E5+D6+D7+D8+D9</f>
        <v>4065110</v>
      </c>
    </row>
    <row r="4" spans="1:7" s="3" customFormat="1" ht="110.25" x14ac:dyDescent="0.25">
      <c r="A4" s="118"/>
      <c r="B4" s="133"/>
      <c r="C4" s="4" t="s">
        <v>36</v>
      </c>
      <c r="D4" s="5">
        <v>150590</v>
      </c>
      <c r="E4" s="2"/>
      <c r="F4" s="13"/>
    </row>
    <row r="5" spans="1:7" s="3" customFormat="1" ht="105.75" customHeight="1" x14ac:dyDescent="0.25">
      <c r="A5" s="118"/>
      <c r="B5" s="133"/>
      <c r="C5" s="4" t="s">
        <v>41</v>
      </c>
      <c r="D5" s="5"/>
      <c r="E5" s="5">
        <v>197420</v>
      </c>
      <c r="F5" s="13"/>
    </row>
    <row r="6" spans="1:7" s="3" customFormat="1" ht="31.5" x14ac:dyDescent="0.25">
      <c r="A6" s="118"/>
      <c r="B6" s="133"/>
      <c r="C6" s="4" t="s">
        <v>34</v>
      </c>
      <c r="D6" s="5">
        <v>226280</v>
      </c>
      <c r="E6" s="2"/>
      <c r="F6" s="13"/>
    </row>
    <row r="7" spans="1:7" s="3" customFormat="1" ht="47.25" x14ac:dyDescent="0.25">
      <c r="A7" s="118"/>
      <c r="B7" s="133"/>
      <c r="C7" s="4" t="s">
        <v>37</v>
      </c>
      <c r="D7" s="5">
        <v>166590</v>
      </c>
      <c r="E7" s="2"/>
      <c r="F7" s="13"/>
    </row>
    <row r="8" spans="1:7" s="3" customFormat="1" ht="31.5" x14ac:dyDescent="0.25">
      <c r="A8" s="118"/>
      <c r="B8" s="133"/>
      <c r="C8" s="4" t="s">
        <v>38</v>
      </c>
      <c r="D8" s="5">
        <v>2866300</v>
      </c>
      <c r="E8" s="2"/>
      <c r="F8" s="13"/>
    </row>
    <row r="9" spans="1:7" s="3" customFormat="1" ht="94.5" x14ac:dyDescent="0.25">
      <c r="A9" s="119"/>
      <c r="B9" s="134"/>
      <c r="C9" s="4" t="s">
        <v>39</v>
      </c>
      <c r="D9" s="5">
        <v>274230</v>
      </c>
      <c r="E9" s="2"/>
      <c r="F9" s="13"/>
    </row>
    <row r="10" spans="1:7" s="3" customFormat="1" ht="47.25" x14ac:dyDescent="0.35">
      <c r="A10" s="88">
        <v>2</v>
      </c>
      <c r="B10" s="132" t="s">
        <v>43</v>
      </c>
      <c r="C10" s="4" t="s">
        <v>32</v>
      </c>
      <c r="D10" s="5">
        <v>223762.46</v>
      </c>
      <c r="E10" s="2"/>
      <c r="F10" s="13"/>
      <c r="G10" s="16">
        <f>D10+D11+D12</f>
        <v>570100</v>
      </c>
    </row>
    <row r="11" spans="1:7" s="3" customFormat="1" ht="94.5" x14ac:dyDescent="0.25">
      <c r="A11" s="118"/>
      <c r="B11" s="133"/>
      <c r="C11" s="4" t="s">
        <v>35</v>
      </c>
      <c r="D11" s="5">
        <v>290258.78000000003</v>
      </c>
      <c r="E11" s="2"/>
      <c r="F11" s="13"/>
    </row>
    <row r="12" spans="1:7" s="3" customFormat="1" ht="63" x14ac:dyDescent="0.25">
      <c r="A12" s="119"/>
      <c r="B12" s="134"/>
      <c r="C12" s="4" t="s">
        <v>33</v>
      </c>
      <c r="D12" s="5">
        <v>56078.76</v>
      </c>
      <c r="E12" s="2"/>
      <c r="F12" s="13"/>
    </row>
    <row r="13" spans="1:7" s="3" customFormat="1" ht="94.5" x14ac:dyDescent="0.25">
      <c r="A13" s="88">
        <v>3</v>
      </c>
      <c r="B13" s="120" t="s">
        <v>44</v>
      </c>
      <c r="C13" s="4" t="s">
        <v>14</v>
      </c>
      <c r="D13" s="5"/>
      <c r="E13" s="5">
        <f>9000+15578+42524</f>
        <v>67102</v>
      </c>
      <c r="F13" s="14"/>
      <c r="G13" s="9">
        <f>E13+D14+D15</f>
        <v>667751</v>
      </c>
    </row>
    <row r="14" spans="1:7" s="3" customFormat="1" ht="78.75" x14ac:dyDescent="0.25">
      <c r="A14" s="118"/>
      <c r="B14" s="121"/>
      <c r="C14" s="4" t="s">
        <v>15</v>
      </c>
      <c r="D14" s="5">
        <f>809+56140</f>
        <v>56949</v>
      </c>
      <c r="E14" s="5"/>
      <c r="F14" s="13"/>
    </row>
    <row r="15" spans="1:7" s="3" customFormat="1" ht="94.5" x14ac:dyDescent="0.25">
      <c r="A15" s="119"/>
      <c r="B15" s="122"/>
      <c r="C15" s="4" t="s">
        <v>16</v>
      </c>
      <c r="D15" s="5">
        <v>543700</v>
      </c>
      <c r="E15" s="5"/>
      <c r="F15" s="13"/>
    </row>
    <row r="16" spans="1:7" s="3" customFormat="1" ht="47.25" x14ac:dyDescent="0.25">
      <c r="A16" s="10"/>
      <c r="B16" s="11"/>
      <c r="C16" s="4" t="s">
        <v>28</v>
      </c>
      <c r="D16" s="5"/>
      <c r="E16" s="5"/>
      <c r="F16" s="14">
        <v>62800</v>
      </c>
    </row>
    <row r="17" spans="1:7" s="3" customFormat="1" ht="94.5" x14ac:dyDescent="0.25">
      <c r="A17" s="2">
        <v>4</v>
      </c>
      <c r="B17" s="4" t="s">
        <v>45</v>
      </c>
      <c r="C17" s="4" t="s">
        <v>26</v>
      </c>
      <c r="D17" s="5"/>
      <c r="E17" s="5">
        <v>150000</v>
      </c>
      <c r="F17" s="13"/>
    </row>
    <row r="18" spans="1:7" s="3" customFormat="1" ht="157.5" x14ac:dyDescent="0.25">
      <c r="A18" s="88">
        <v>5</v>
      </c>
      <c r="B18" s="120" t="s">
        <v>48</v>
      </c>
      <c r="C18" s="4" t="s">
        <v>40</v>
      </c>
      <c r="D18" s="5">
        <v>5154000</v>
      </c>
      <c r="E18" s="5"/>
      <c r="F18" s="14"/>
      <c r="G18" s="15">
        <f>D18+D19+D20+D21+D22+E23+E24+E25</f>
        <v>7784499.9999999991</v>
      </c>
    </row>
    <row r="19" spans="1:7" s="3" customFormat="1" ht="94.5" x14ac:dyDescent="0.25">
      <c r="A19" s="118"/>
      <c r="B19" s="121"/>
      <c r="C19" s="4" t="s">
        <v>30</v>
      </c>
      <c r="D19" s="5">
        <v>1054500</v>
      </c>
      <c r="E19" s="5"/>
      <c r="F19" s="13"/>
    </row>
    <row r="20" spans="1:7" s="3" customFormat="1" ht="31.5" x14ac:dyDescent="0.25">
      <c r="A20" s="118"/>
      <c r="B20" s="121"/>
      <c r="C20" s="4" t="s">
        <v>31</v>
      </c>
      <c r="D20" s="5">
        <v>939813.6</v>
      </c>
      <c r="E20" s="5"/>
      <c r="F20" s="13"/>
    </row>
    <row r="21" spans="1:7" s="3" customFormat="1" ht="31.5" x14ac:dyDescent="0.25">
      <c r="A21" s="118"/>
      <c r="B21" s="121"/>
      <c r="C21" s="4" t="s">
        <v>24</v>
      </c>
      <c r="D21" s="5">
        <v>132579.6</v>
      </c>
      <c r="E21" s="5"/>
      <c r="F21" s="13"/>
      <c r="G21" s="9"/>
    </row>
    <row r="22" spans="1:7" s="3" customFormat="1" ht="31.5" x14ac:dyDescent="0.25">
      <c r="A22" s="118"/>
      <c r="B22" s="121"/>
      <c r="C22" s="4" t="s">
        <v>23</v>
      </c>
      <c r="D22" s="5">
        <v>10437</v>
      </c>
      <c r="E22" s="5"/>
      <c r="F22" s="14"/>
      <c r="G22" s="9"/>
    </row>
    <row r="23" spans="1:7" s="3" customFormat="1" ht="47.25" x14ac:dyDescent="0.25">
      <c r="A23" s="118"/>
      <c r="B23" s="121"/>
      <c r="C23" s="4" t="s">
        <v>25</v>
      </c>
      <c r="D23" s="5"/>
      <c r="E23" s="5">
        <v>86900</v>
      </c>
      <c r="F23" s="13"/>
      <c r="G23" s="9"/>
    </row>
    <row r="24" spans="1:7" s="3" customFormat="1" ht="31.5" x14ac:dyDescent="0.25">
      <c r="A24" s="118"/>
      <c r="B24" s="121"/>
      <c r="C24" s="4" t="s">
        <v>49</v>
      </c>
      <c r="D24" s="5"/>
      <c r="E24" s="5">
        <f>360670.55+66.5</f>
        <v>360737.05</v>
      </c>
      <c r="F24" s="13"/>
    </row>
    <row r="25" spans="1:7" s="3" customFormat="1" ht="47.25" x14ac:dyDescent="0.25">
      <c r="A25" s="119"/>
      <c r="B25" s="122"/>
      <c r="C25" s="4" t="s">
        <v>50</v>
      </c>
      <c r="D25" s="5"/>
      <c r="E25" s="5">
        <v>45532.75</v>
      </c>
      <c r="F25" s="13"/>
    </row>
    <row r="26" spans="1:7" s="3" customFormat="1" ht="63" x14ac:dyDescent="0.35">
      <c r="A26" s="88">
        <v>6</v>
      </c>
      <c r="B26" s="120" t="s">
        <v>46</v>
      </c>
      <c r="C26" s="4" t="s">
        <v>21</v>
      </c>
      <c r="D26" s="5">
        <v>68000</v>
      </c>
      <c r="E26" s="5"/>
      <c r="F26" s="13"/>
      <c r="G26" s="18">
        <f>D26+E27+D28+E29</f>
        <v>1260239</v>
      </c>
    </row>
    <row r="27" spans="1:7" s="3" customFormat="1" ht="31.5" x14ac:dyDescent="0.25">
      <c r="A27" s="118"/>
      <c r="B27" s="121"/>
      <c r="C27" s="4" t="s">
        <v>10</v>
      </c>
      <c r="D27" s="5"/>
      <c r="E27" s="5">
        <v>14089</v>
      </c>
      <c r="F27" s="13"/>
      <c r="G27" s="7"/>
    </row>
    <row r="28" spans="1:7" s="3" customFormat="1" ht="78.75" x14ac:dyDescent="0.25">
      <c r="A28" s="118"/>
      <c r="B28" s="121"/>
      <c r="C28" s="4" t="s">
        <v>27</v>
      </c>
      <c r="D28" s="5">
        <v>1157000</v>
      </c>
      <c r="E28" s="5"/>
      <c r="F28" s="14"/>
      <c r="G28" s="7"/>
    </row>
    <row r="29" spans="1:7" s="3" customFormat="1" ht="126" x14ac:dyDescent="0.25">
      <c r="A29" s="119"/>
      <c r="B29" s="122"/>
      <c r="C29" s="4" t="s">
        <v>51</v>
      </c>
      <c r="D29" s="5"/>
      <c r="E29" s="5">
        <v>21150</v>
      </c>
      <c r="F29" s="14"/>
      <c r="G29" s="7"/>
    </row>
    <row r="30" spans="1:7" s="3" customFormat="1" ht="110.25" x14ac:dyDescent="0.25">
      <c r="A30" s="2">
        <v>7</v>
      </c>
      <c r="B30" s="4" t="s">
        <v>47</v>
      </c>
      <c r="C30" s="4" t="s">
        <v>20</v>
      </c>
      <c r="D30" s="5">
        <v>1900000</v>
      </c>
      <c r="E30" s="5"/>
      <c r="F30" s="13"/>
      <c r="G30" s="7"/>
    </row>
    <row r="31" spans="1:7" ht="15.75" x14ac:dyDescent="0.25">
      <c r="A31" s="105"/>
      <c r="B31" s="105"/>
      <c r="C31" s="105"/>
      <c r="D31" s="1">
        <f>SUM(D3:D30)</f>
        <v>15454769.199999999</v>
      </c>
      <c r="E31" s="1">
        <f>SUM(E3:E30)</f>
        <v>942930.8</v>
      </c>
      <c r="F31" s="1">
        <f>SUM(F3:F30)</f>
        <v>62800</v>
      </c>
    </row>
    <row r="32" spans="1:7" ht="15.75" x14ac:dyDescent="0.25">
      <c r="A32" s="105" t="s">
        <v>7</v>
      </c>
      <c r="B32" s="105"/>
      <c r="C32" s="105"/>
      <c r="D32" s="107">
        <f>D31+E31+F31</f>
        <v>16460500</v>
      </c>
      <c r="E32" s="107"/>
      <c r="F32" s="117"/>
    </row>
    <row r="34" spans="4:5" x14ac:dyDescent="0.25">
      <c r="D34" s="6"/>
      <c r="E34" s="6"/>
    </row>
    <row r="35" spans="4:5" x14ac:dyDescent="0.25">
      <c r="D35" s="6"/>
      <c r="E35" s="6"/>
    </row>
    <row r="36" spans="4:5" x14ac:dyDescent="0.25">
      <c r="D36" s="6"/>
      <c r="E36" s="6"/>
    </row>
    <row r="37" spans="4:5" x14ac:dyDescent="0.25">
      <c r="D37" s="6"/>
      <c r="E37" s="6"/>
    </row>
    <row r="38" spans="4:5" x14ac:dyDescent="0.25">
      <c r="D38" s="6"/>
    </row>
    <row r="39" spans="4:5" x14ac:dyDescent="0.25">
      <c r="D39" s="6"/>
    </row>
    <row r="40" spans="4:5" x14ac:dyDescent="0.25">
      <c r="D40" s="6"/>
    </row>
  </sheetData>
  <mergeCells count="13">
    <mergeCell ref="B3:B9"/>
    <mergeCell ref="A3:A9"/>
    <mergeCell ref="A10:A12"/>
    <mergeCell ref="B10:B12"/>
    <mergeCell ref="D32:F32"/>
    <mergeCell ref="A13:A15"/>
    <mergeCell ref="B13:B15"/>
    <mergeCell ref="A31:C31"/>
    <mergeCell ref="A32:C32"/>
    <mergeCell ref="A18:A25"/>
    <mergeCell ref="B18:B25"/>
    <mergeCell ref="B26:B29"/>
    <mergeCell ref="A26:A29"/>
  </mergeCells>
  <pageMargins left="0.70866141732283472" right="0.70866141732283472" top="0.74803149606299213" bottom="0.74803149606299213" header="0.31496062992125984" footer="0.31496062992125984"/>
  <pageSetup paperSize="9" scale="72" fitToHeight="4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2:G22"/>
  <sheetViews>
    <sheetView topLeftCell="A10" workbookViewId="0">
      <selection activeCell="D23" sqref="D23"/>
    </sheetView>
  </sheetViews>
  <sheetFormatPr defaultRowHeight="15" x14ac:dyDescent="0.25"/>
  <cols>
    <col min="2" max="2" width="24" customWidth="1"/>
    <col min="3" max="3" width="39.42578125" customWidth="1"/>
    <col min="4" max="4" width="20.28515625" customWidth="1"/>
    <col min="5" max="5" width="22.5703125" customWidth="1"/>
    <col min="6" max="6" width="11.42578125" bestFit="1" customWidth="1"/>
    <col min="7" max="7" width="47" customWidth="1"/>
  </cols>
  <sheetData>
    <row r="2" spans="1:7" s="3" customFormat="1" ht="31.5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7" s="3" customFormat="1" ht="94.5" x14ac:dyDescent="0.25">
      <c r="A3" s="2">
        <v>1</v>
      </c>
      <c r="B3" s="8" t="s">
        <v>11</v>
      </c>
      <c r="C3" s="4" t="s">
        <v>17</v>
      </c>
      <c r="D3" s="5">
        <v>183700</v>
      </c>
      <c r="E3" s="2"/>
    </row>
    <row r="4" spans="1:7" s="3" customFormat="1" ht="94.5" x14ac:dyDescent="0.25">
      <c r="A4" s="88">
        <v>2</v>
      </c>
      <c r="B4" s="120" t="s">
        <v>5</v>
      </c>
      <c r="C4" s="4" t="s">
        <v>14</v>
      </c>
      <c r="D4" s="5"/>
      <c r="E4" s="5">
        <f>9000+15578+42524</f>
        <v>67102</v>
      </c>
      <c r="F4" s="9">
        <f>E4+D5+D6</f>
        <v>611611</v>
      </c>
    </row>
    <row r="5" spans="1:7" s="3" customFormat="1" ht="78.75" x14ac:dyDescent="0.25">
      <c r="A5" s="118"/>
      <c r="B5" s="121"/>
      <c r="C5" s="4" t="s">
        <v>15</v>
      </c>
      <c r="D5" s="5">
        <v>809</v>
      </c>
      <c r="E5" s="5"/>
    </row>
    <row r="6" spans="1:7" s="3" customFormat="1" ht="94.5" x14ac:dyDescent="0.25">
      <c r="A6" s="119"/>
      <c r="B6" s="122"/>
      <c r="C6" s="4" t="s">
        <v>16</v>
      </c>
      <c r="D6" s="5">
        <v>543700</v>
      </c>
      <c r="E6" s="5"/>
    </row>
    <row r="7" spans="1:7" s="3" customFormat="1" ht="47.25" x14ac:dyDescent="0.25">
      <c r="A7" s="2">
        <v>3</v>
      </c>
      <c r="B7" s="4" t="s">
        <v>8</v>
      </c>
      <c r="C7" s="4" t="s">
        <v>9</v>
      </c>
      <c r="D7" s="5"/>
      <c r="E7" s="5">
        <v>150000</v>
      </c>
    </row>
    <row r="8" spans="1:7" s="3" customFormat="1" ht="63" x14ac:dyDescent="0.25">
      <c r="A8" s="88">
        <v>4</v>
      </c>
      <c r="B8" s="120" t="s">
        <v>12</v>
      </c>
      <c r="C8" s="4" t="s">
        <v>20</v>
      </c>
      <c r="D8" s="5">
        <v>5154000</v>
      </c>
      <c r="E8" s="5"/>
      <c r="F8" s="9">
        <f>D8+D9</f>
        <v>6208500</v>
      </c>
    </row>
    <row r="9" spans="1:7" s="3" customFormat="1" ht="110.25" x14ac:dyDescent="0.25">
      <c r="A9" s="119"/>
      <c r="B9" s="122"/>
      <c r="C9" s="4" t="s">
        <v>18</v>
      </c>
      <c r="D9" s="5">
        <v>1054500</v>
      </c>
      <c r="E9" s="5"/>
    </row>
    <row r="10" spans="1:7" s="3" customFormat="1" ht="63" x14ac:dyDescent="0.25">
      <c r="A10" s="88">
        <v>5</v>
      </c>
      <c r="B10" s="120" t="s">
        <v>6</v>
      </c>
      <c r="C10" s="4" t="s">
        <v>21</v>
      </c>
      <c r="D10" s="5">
        <v>68000</v>
      </c>
      <c r="E10" s="5"/>
      <c r="G10" s="7"/>
    </row>
    <row r="11" spans="1:7" s="3" customFormat="1" ht="31.5" x14ac:dyDescent="0.25">
      <c r="A11" s="118"/>
      <c r="B11" s="121"/>
      <c r="C11" s="4" t="s">
        <v>10</v>
      </c>
      <c r="D11" s="5"/>
      <c r="E11" s="5">
        <v>14089</v>
      </c>
      <c r="G11" s="7"/>
    </row>
    <row r="12" spans="1:7" s="3" customFormat="1" ht="63" x14ac:dyDescent="0.25">
      <c r="A12" s="119"/>
      <c r="B12" s="122"/>
      <c r="C12" s="4" t="s">
        <v>13</v>
      </c>
      <c r="D12" s="5">
        <v>1157000</v>
      </c>
      <c r="E12" s="5"/>
      <c r="F12" s="9">
        <f>D12+E11+D10</f>
        <v>1239089</v>
      </c>
      <c r="G12" s="7" t="s">
        <v>22</v>
      </c>
    </row>
    <row r="13" spans="1:7" s="3" customFormat="1" ht="63" x14ac:dyDescent="0.25">
      <c r="A13" s="2">
        <v>6</v>
      </c>
      <c r="B13" s="4" t="s">
        <v>19</v>
      </c>
      <c r="C13" s="4" t="s">
        <v>20</v>
      </c>
      <c r="D13" s="5">
        <v>1900000</v>
      </c>
      <c r="E13" s="5"/>
      <c r="G13" s="7"/>
    </row>
    <row r="14" spans="1:7" ht="15.75" x14ac:dyDescent="0.25">
      <c r="A14" s="105"/>
      <c r="B14" s="105"/>
      <c r="C14" s="105"/>
      <c r="D14" s="1">
        <f>SUM(D3:D13)</f>
        <v>10061709</v>
      </c>
      <c r="E14" s="1">
        <f>E4+E7+E11</f>
        <v>231191</v>
      </c>
    </row>
    <row r="15" spans="1:7" ht="15.75" x14ac:dyDescent="0.25">
      <c r="A15" s="105" t="s">
        <v>7</v>
      </c>
      <c r="B15" s="105"/>
      <c r="C15" s="105"/>
      <c r="D15" s="107">
        <f>D14+E14</f>
        <v>10292900</v>
      </c>
      <c r="E15" s="107"/>
    </row>
    <row r="17" spans="4:6" x14ac:dyDescent="0.25">
      <c r="D17" s="6">
        <v>8392900</v>
      </c>
      <c r="F17">
        <f>231191-14089</f>
        <v>217102</v>
      </c>
    </row>
    <row r="18" spans="4:6" x14ac:dyDescent="0.25">
      <c r="D18" s="6">
        <f>D15-D17</f>
        <v>1900000</v>
      </c>
    </row>
    <row r="20" spans="4:6" x14ac:dyDescent="0.25">
      <c r="D20">
        <v>6167600</v>
      </c>
    </row>
    <row r="21" spans="4:6" x14ac:dyDescent="0.25">
      <c r="D21" s="6">
        <f>D15+D20</f>
        <v>16460500</v>
      </c>
    </row>
    <row r="22" spans="4:6" x14ac:dyDescent="0.25">
      <c r="D22" s="6">
        <f>D21-D18</f>
        <v>14560500</v>
      </c>
    </row>
  </sheetData>
  <mergeCells count="9">
    <mergeCell ref="A14:C14"/>
    <mergeCell ref="A15:C15"/>
    <mergeCell ref="D15:E15"/>
    <mergeCell ref="A4:A6"/>
    <mergeCell ref="B4:B6"/>
    <mergeCell ref="A8:A9"/>
    <mergeCell ref="B8:B9"/>
    <mergeCell ref="A10:A12"/>
    <mergeCell ref="B10:B12"/>
  </mergeCells>
  <pageMargins left="0.70866141732283472" right="0.70866141732283472" top="0.74803149606299213" bottom="0.74803149606299213" header="0.31496062992125984" footer="0.31496062992125984"/>
  <pageSetup paperSize="9" scale="75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"/>
  <sheetViews>
    <sheetView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Прил к № -р-АДМ от 26.12.2022</vt:lpstr>
      <vt:lpstr>уточнение бюджета дек.2022 (2)</vt:lpstr>
      <vt:lpstr>уточнение бюджета окт .2022 (2</vt:lpstr>
      <vt:lpstr>уточнение бюджета 1.07.2022</vt:lpstr>
      <vt:lpstr>уточнение бюджета 1.04.2022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2022-12-27T05:01:09Z</dcterms:modified>
</cp:coreProperties>
</file>