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85" windowHeight="11025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0" i="2" l="1"/>
  <c r="C112" i="2"/>
  <c r="C113" i="2"/>
  <c r="C114" i="2"/>
  <c r="L72" i="2" l="1"/>
  <c r="O44" i="2" l="1"/>
  <c r="O30" i="2"/>
  <c r="O43" i="2"/>
  <c r="O31" i="2" s="1"/>
  <c r="L56" i="2"/>
  <c r="L43" i="2" s="1"/>
  <c r="C73" i="2"/>
  <c r="C72" i="2"/>
  <c r="C70" i="2"/>
  <c r="O45" i="2" l="1"/>
  <c r="C108" i="2"/>
  <c r="C107" i="2"/>
  <c r="C106" i="2"/>
  <c r="C81" i="2"/>
  <c r="C80" i="2"/>
  <c r="C79" i="2"/>
  <c r="C78" i="2"/>
  <c r="C77" i="2"/>
  <c r="C76" i="2"/>
  <c r="C111" i="2"/>
  <c r="C110" i="2"/>
  <c r="C109" i="2"/>
  <c r="C102" i="2"/>
  <c r="C101" i="2"/>
  <c r="C100" i="2"/>
  <c r="C105" i="2"/>
  <c r="C104" i="2"/>
  <c r="C103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74" i="2"/>
  <c r="C75" i="2"/>
  <c r="L71" i="2"/>
  <c r="C71" i="2" s="1"/>
  <c r="L69" i="2" l="1"/>
  <c r="C69" i="2" s="1"/>
  <c r="N65" i="2" l="1"/>
  <c r="N44" i="2"/>
  <c r="N30" i="2" s="1"/>
  <c r="N25" i="2" s="1"/>
  <c r="N43" i="2"/>
  <c r="N45" i="2" s="1"/>
  <c r="N32" i="2"/>
  <c r="N117" i="2" s="1"/>
  <c r="L32" i="2"/>
  <c r="L27" i="2" s="1"/>
  <c r="L117" i="2" s="1"/>
  <c r="M43" i="2"/>
  <c r="N31" i="2" l="1"/>
  <c r="N115" i="2"/>
  <c r="N27" i="2"/>
  <c r="C57" i="2"/>
  <c r="C61" i="2"/>
  <c r="K30" i="2"/>
  <c r="K65" i="2"/>
  <c r="K117" i="2"/>
  <c r="C68" i="2"/>
  <c r="C67" i="2"/>
  <c r="C66" i="2"/>
  <c r="O65" i="2"/>
  <c r="M65" i="2"/>
  <c r="J65" i="2"/>
  <c r="I65" i="2"/>
  <c r="H65" i="2"/>
  <c r="G65" i="2"/>
  <c r="F65" i="2"/>
  <c r="E65" i="2"/>
  <c r="D65" i="2"/>
  <c r="C62" i="2"/>
  <c r="K60" i="2"/>
  <c r="I60" i="2"/>
  <c r="H59" i="2"/>
  <c r="H43" i="2" s="1"/>
  <c r="C58" i="2"/>
  <c r="M44" i="2"/>
  <c r="M30" i="2" s="1"/>
  <c r="C55" i="2"/>
  <c r="C54" i="2"/>
  <c r="C53" i="2"/>
  <c r="C52" i="2"/>
  <c r="C51" i="2"/>
  <c r="C50" i="2"/>
  <c r="C49" i="2"/>
  <c r="C48" i="2"/>
  <c r="C47" i="2"/>
  <c r="C46" i="2"/>
  <c r="O25" i="2"/>
  <c r="L44" i="2"/>
  <c r="L45" i="2" s="1"/>
  <c r="J44" i="2"/>
  <c r="J45" i="2" s="1"/>
  <c r="I44" i="2"/>
  <c r="I30" i="2" s="1"/>
  <c r="H44" i="2"/>
  <c r="H30" i="2" s="1"/>
  <c r="G44" i="2"/>
  <c r="F44" i="2"/>
  <c r="F30" i="2" s="1"/>
  <c r="E44" i="2"/>
  <c r="E30" i="2" s="1"/>
  <c r="D44" i="2"/>
  <c r="K43" i="2"/>
  <c r="I43" i="2"/>
  <c r="G43" i="2"/>
  <c r="F43" i="2"/>
  <c r="E43" i="2"/>
  <c r="D43" i="2"/>
  <c r="C42" i="2"/>
  <c r="C41" i="2"/>
  <c r="C40" i="2"/>
  <c r="C39" i="2"/>
  <c r="C38" i="2"/>
  <c r="C37" i="2"/>
  <c r="C36" i="2"/>
  <c r="C35" i="2"/>
  <c r="O32" i="2"/>
  <c r="O117" i="2" s="1"/>
  <c r="M32" i="2"/>
  <c r="M117" i="2" s="1"/>
  <c r="K32" i="2"/>
  <c r="K27" i="2" s="1"/>
  <c r="J32" i="2"/>
  <c r="J27" i="2" s="1"/>
  <c r="I32" i="2"/>
  <c r="I27" i="2" s="1"/>
  <c r="H32" i="2"/>
  <c r="H117" i="2" s="1"/>
  <c r="G32" i="2"/>
  <c r="G117" i="2" s="1"/>
  <c r="F32" i="2"/>
  <c r="F117" i="2" s="1"/>
  <c r="E32" i="2"/>
  <c r="E117" i="2" s="1"/>
  <c r="D32" i="2"/>
  <c r="J31" i="2"/>
  <c r="J116" i="2" s="1"/>
  <c r="G31" i="2"/>
  <c r="G116" i="2" s="1"/>
  <c r="C32" i="2" l="1"/>
  <c r="C60" i="2"/>
  <c r="K25" i="2"/>
  <c r="K115" i="2" s="1"/>
  <c r="L30" i="2"/>
  <c r="L25" i="2" s="1"/>
  <c r="L115" i="2" s="1"/>
  <c r="N26" i="2"/>
  <c r="N116" i="2"/>
  <c r="N123" i="2" s="1"/>
  <c r="N28" i="2"/>
  <c r="N33" i="2"/>
  <c r="K45" i="2"/>
  <c r="K31" i="2"/>
  <c r="N118" i="2"/>
  <c r="M25" i="2"/>
  <c r="F45" i="2"/>
  <c r="J117" i="2"/>
  <c r="I117" i="2"/>
  <c r="O27" i="2"/>
  <c r="E45" i="2"/>
  <c r="C65" i="2"/>
  <c r="H27" i="2"/>
  <c r="D45" i="2"/>
  <c r="G45" i="2"/>
  <c r="J26" i="2"/>
  <c r="O116" i="2"/>
  <c r="O26" i="2"/>
  <c r="H115" i="2"/>
  <c r="H25" i="2"/>
  <c r="G26" i="2"/>
  <c r="G27" i="2"/>
  <c r="M27" i="2"/>
  <c r="O33" i="2"/>
  <c r="M45" i="2"/>
  <c r="O115" i="2"/>
  <c r="F27" i="2"/>
  <c r="E27" i="2"/>
  <c r="K56" i="2"/>
  <c r="C56" i="2" s="1"/>
  <c r="D27" i="2"/>
  <c r="I45" i="2"/>
  <c r="D117" i="2"/>
  <c r="C44" i="2"/>
  <c r="H45" i="2"/>
  <c r="H31" i="2"/>
  <c r="H33" i="2" s="1"/>
  <c r="I25" i="2"/>
  <c r="F25" i="2"/>
  <c r="F115" i="2"/>
  <c r="E25" i="2"/>
  <c r="E115" i="2"/>
  <c r="G30" i="2"/>
  <c r="M31" i="2"/>
  <c r="M33" i="2" s="1"/>
  <c r="F31" i="2"/>
  <c r="L31" i="2"/>
  <c r="C59" i="2"/>
  <c r="E31" i="2"/>
  <c r="K33" i="2"/>
  <c r="C43" i="2"/>
  <c r="D30" i="2"/>
  <c r="C30" i="2" s="1"/>
  <c r="J30" i="2"/>
  <c r="D31" i="2"/>
  <c r="I31" i="2"/>
  <c r="I33" i="2" s="1"/>
  <c r="I115" i="2" s="1"/>
  <c r="C31" i="2" l="1"/>
  <c r="C117" i="2"/>
  <c r="C45" i="2"/>
  <c r="M115" i="2"/>
  <c r="O28" i="2"/>
  <c r="C27" i="2"/>
  <c r="O118" i="2"/>
  <c r="O123" i="2"/>
  <c r="D33" i="2"/>
  <c r="D25" i="2"/>
  <c r="C25" i="2" s="1"/>
  <c r="D115" i="2"/>
  <c r="C115" i="2" s="1"/>
  <c r="F26" i="2"/>
  <c r="F116" i="2"/>
  <c r="F118" i="2" s="1"/>
  <c r="H116" i="2"/>
  <c r="H118" i="2" s="1"/>
  <c r="H26" i="2"/>
  <c r="H28" i="2" s="1"/>
  <c r="J33" i="2"/>
  <c r="J25" i="2"/>
  <c r="J115" i="2" s="1"/>
  <c r="L26" i="2"/>
  <c r="D26" i="2"/>
  <c r="D116" i="2"/>
  <c r="I26" i="2"/>
  <c r="I28" i="2" s="1"/>
  <c r="I116" i="2"/>
  <c r="I118" i="2" s="1"/>
  <c r="E26" i="2"/>
  <c r="E28" i="2" s="1"/>
  <c r="E116" i="2"/>
  <c r="E118" i="2" s="1"/>
  <c r="G115" i="2"/>
  <c r="G118" i="2" s="1"/>
  <c r="G33" i="2"/>
  <c r="G25" i="2"/>
  <c r="G28" i="2" s="1"/>
  <c r="K26" i="2"/>
  <c r="K28" i="2" s="1"/>
  <c r="K116" i="2"/>
  <c r="M116" i="2"/>
  <c r="M26" i="2"/>
  <c r="M28" i="2" s="1"/>
  <c r="L33" i="2"/>
  <c r="F33" i="2"/>
  <c r="F28" i="2"/>
  <c r="E33" i="2"/>
  <c r="C33" i="2" l="1"/>
  <c r="L28" i="2"/>
  <c r="L116" i="2"/>
  <c r="C26" i="2"/>
  <c r="D118" i="2"/>
  <c r="M118" i="2"/>
  <c r="M123" i="2"/>
  <c r="D28" i="2"/>
  <c r="J28" i="2"/>
  <c r="J118" i="2"/>
  <c r="K123" i="2"/>
  <c r="K118" i="2"/>
  <c r="C28" i="2" l="1"/>
  <c r="L118" i="2"/>
  <c r="C118" i="2" s="1"/>
  <c r="C116" i="2"/>
  <c r="L123" i="2"/>
  <c r="C123" i="2" l="1"/>
</calcChain>
</file>

<file path=xl/sharedStrings.xml><?xml version="1.0" encoding="utf-8"?>
<sst xmlns="http://schemas.openxmlformats.org/spreadsheetml/2006/main" count="258" uniqueCount="85">
  <si>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</si>
  <si>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</si>
  <si>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</si>
  <si>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</si>
  <si>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</si>
  <si>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</si>
  <si>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</si>
  <si>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</si>
  <si>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</si>
  <si>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</si>
  <si>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</si>
  <si>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</si>
  <si>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</si>
  <si>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</si>
  <si>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</si>
  <si>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</si>
  <si>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</si>
  <si>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</si>
  <si>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</si>
  <si>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</si>
  <si>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</si>
  <si>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</si>
  <si>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</si>
  <si>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</si>
  <si>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</si>
  <si>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</si>
  <si>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</si>
  <si>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</si>
  <si>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</si>
  <si>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</si>
  <si>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</si>
  <si>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</si>
  <si>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</si>
  <si>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</si>
  <si>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</si>
  <si>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02.02.2017г. № 33-П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</si>
  <si>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</si>
  <si>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</si>
  <si>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</si>
  <si>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</si>
  <si>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</si>
  <si>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</si>
  <si>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</si>
  <si>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</si>
  <si>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</si>
  <si>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</si>
  <si>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</si>
  <si>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</si>
  <si>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</si>
  <si>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</si>
  <si>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средства Фонда содействия реформированию жилищно-коммунального хозяйства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</si>
  <si>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</si>
  <si>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</si>
  <si>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>1.6. 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</si>
  <si>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 xml:space="preserve">** В соответствии с областной адресной программы «Переселение в 2019-2023 годах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</si>
  <si>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Средства Фонда содействия реформированию жилищно-коммунального хозяйства</t>
  </si>
  <si>
    <t xml:space="preserve">Муниципальное бюджетное учреждение  «Капитальное строительство»                               </t>
  </si>
  <si>
    <t>7.1. Жилое помещение (благоустроенная квартира) на вторичном рынке жилья на территории г. Златоуст, общей площадью 24,10 кв.м</t>
  </si>
  <si>
    <t>7.3. Жилое помещение (благоустроенная квартира) на вторичном рынке жилья на территории г. Златоуст, общей площадью 30,3 кв.м</t>
  </si>
  <si>
    <t>7.4. Жилое помещение (благоустроенная квартира) на вторичном рынке жилья на территории г. Златоуст, общей площадью 32,00 кв.м</t>
  </si>
  <si>
    <t>7.5. Жилое помещение (благоустроенная квартира) на вторичном рынке жилья на территории г. Златоуст, общей площадью 32,00 кв.м</t>
  </si>
  <si>
    <t>7.6. Жилое помещение (благоустроенная квартира) на вторичном рынке жилья на территории г. Златоуст, общей площадью 39,70  кв.м</t>
  </si>
  <si>
    <t>7.7. Жилое помещение (благоустроенная квартира) на вторичном рынке жилья на территории г. Златоуст, общей площадью 40,10 кв.м</t>
  </si>
  <si>
    <t>7.8. Жилое помещение (благоустроенная квартира) на вторичном рынке жилья на территории г. Златоуст, общей площадью 42,30  кв.м</t>
  </si>
  <si>
    <t>7.9. Жилое помещение (благоустроенная квартира) на вторичном рынке жилья на территории г. Златоуст, общей площадью 56,9 кв.м</t>
  </si>
  <si>
    <t>7.10. Жилое помещение (благоустроенная квартира) на вторичном рынке жилья на территории г. Златоуст, общей площадью 57,2  кв.м</t>
  </si>
  <si>
    <t>7.11. Жилое помещение (благоустроенная квартира) на вторичном рынке жилья на территории г. Златоуст, общей площадью 62,0  кв.м</t>
  </si>
  <si>
    <t>7.12. Жилое помещение (благоустроенная квартира) на вторичном рынке жилья на территории г. Златоуст, общей площадью 64,8  кв.м</t>
  </si>
  <si>
    <t>7.13. Жилое помещение (благоустроенная квартира) на вторичном рынке жилья на территории г. Златоуст, общей площадью 73,8 кв.м</t>
  </si>
  <si>
    <t>7.14. Жилые помещения (благоустроенные квартиры) на вторичном рынке жилья на территории г. Златоуст</t>
  </si>
  <si>
    <t>1.3 Приобретение 280 жилых помещений (благоустроенных квартир), путем участия в доле¬вом строительстве многоквар¬тирных жилых домов по адрес¬ному ориентиру: г. Златоуст, микрорайон «Березовая роща», напротив ул. Садовая *</t>
  </si>
  <si>
    <t>Утверждено</t>
  </si>
  <si>
    <t>постановлением Администрации</t>
  </si>
  <si>
    <t>Златоустовского городского округа</t>
  </si>
  <si>
    <t>Приложение 1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</si>
  <si>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</si>
  <si>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</si>
  <si>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6.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</si>
  <si>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 xml:space="preserve">7. Приобретение 13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</si>
  <si>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7.2. Жилое помещение (благоустроенная квартира) на вторичном рынке жилья на территории г. Златоуст, общей площадью 24,0 кв.м</t>
  </si>
  <si>
    <t xml:space="preserve"> непригодным для проживания»</t>
  </si>
  <si>
    <t>к подпрограмме «Мероприятия по переселению граждан из жилищного фонда,  признанного</t>
  </si>
  <si>
    <t xml:space="preserve">ИТОГО 
по подпрограмме:
</t>
  </si>
  <si>
    <t>ПРИЛОЖЕНИЕ 4</t>
  </si>
  <si>
    <t>от 17.03.2023 г. № 86-П/АДМ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</si>
</sst>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0.000"/>
    <numFmt numFmtId="173" formatCode="0.00000"/>
    <numFmt numFmtId="174" formatCode="_-* #,##0.0\ _₽_-;\-* #,##0.0\ _₽_-;_-* &quot;-&quot;?\ _₽_-;_-@_-"/>
    <numFmt numFmtId="17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Fill="1" applyBorder="1"/>
    <xf numFmtId="168" fontId="1" fillId="0" borderId="1" xfId="0" applyNumberFormat="1" applyFont="1" applyFill="1" applyBorder="1"/>
    <xf numFmtId="4" fontId="1" fillId="0" borderId="1" xfId="0" applyNumberFormat="1" applyFont="1" applyFill="1" applyBorder="1"/>
    <xf numFmtId="172" fontId="1" fillId="0" borderId="1" xfId="0" applyNumberFormat="1" applyFont="1" applyFill="1" applyBorder="1"/>
    <xf numFmtId="43" fontId="1" fillId="0" borderId="1" xfId="0" applyNumberFormat="1" applyFont="1" applyFill="1" applyBorder="1"/>
    <xf numFmtId="169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left" vertical="center" wrapText="1"/>
    </xf>
    <xf numFmtId="169" fontId="1" fillId="0" borderId="1" xfId="0" applyNumberFormat="1" applyFont="1" applyFill="1" applyBorder="1"/>
    <xf numFmtId="170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175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171" fontId="1" fillId="0" borderId="1" xfId="0" applyNumberFormat="1" applyFont="1" applyFill="1" applyBorder="1" applyAlignment="1">
      <alignment horizontal="right"/>
    </xf>
    <xf numFmtId="173" fontId="1" fillId="0" borderId="1" xfId="0" applyNumberFormat="1" applyFont="1" applyFill="1" applyBorder="1"/>
    <xf numFmtId="171" fontId="1" fillId="0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 applyAlignment="1">
      <alignment horizontal="right" vertical="top"/>
    </xf>
    <xf numFmtId="170" fontId="1" fillId="0" borderId="1" xfId="0" applyNumberFormat="1" applyFont="1" applyFill="1" applyBorder="1" applyAlignment="1">
      <alignment horizontal="center" vertical="center"/>
    </xf>
    <xf numFmtId="17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vertical="center"/>
    </xf>
    <xf numFmtId="170" fontId="1" fillId="0" borderId="0" xfId="0" applyNumberFormat="1" applyFont="1" applyFill="1"/>
    <xf numFmtId="4" fontId="1" fillId="0" borderId="0" xfId="0" applyNumberFormat="1" applyFont="1" applyFill="1"/>
    <xf numFmtId="171" fontId="1" fillId="0" borderId="1" xfId="0" applyNumberFormat="1" applyFont="1" applyFill="1" applyBorder="1" applyAlignment="1">
      <alignment vertical="center"/>
    </xf>
    <xf numFmtId="171" fontId="1" fillId="0" borderId="1" xfId="0" applyNumberFormat="1" applyFont="1" applyFill="1" applyBorder="1" applyAlignment="1">
      <alignment horizontal="center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/>
    <xf numFmtId="0" fontId="1" fillId="0" borderId="0" xfId="0" applyFont="1" applyFill="1" applyBorder="1"/>
    <xf numFmtId="171" fontId="1" fillId="0" borderId="0" xfId="0" applyNumberFormat="1" applyFont="1" applyFill="1"/>
    <xf numFmtId="0" fontId="3" fillId="0" borderId="0" xfId="0" applyFont="1" applyFill="1"/>
    <xf numFmtId="170" fontId="3" fillId="0" borderId="0" xfId="0" applyNumberFormat="1" applyFont="1" applyFill="1"/>
    <xf numFmtId="170" fontId="3" fillId="0" borderId="0" xfId="0" applyNumberFormat="1" applyFont="1" applyFill="1" applyBorder="1"/>
    <xf numFmtId="170" fontId="3" fillId="0" borderId="0" xfId="0" applyNumberFormat="1" applyFont="1" applyFill="1" applyBorder="1" applyAlignment="1">
      <alignment textRotation="90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5" fontId="1" fillId="0" borderId="1" xfId="0" applyNumberFormat="1" applyFont="1" applyFill="1" applyBorder="1"/>
    <xf numFmtId="175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172" fontId="1" fillId="0" borderId="1" xfId="0" applyNumberFormat="1" applyFont="1" applyFill="1" applyBorder="1" applyAlignment="1">
      <alignment vertical="center"/>
    </xf>
    <xf numFmtId="173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171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7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tabSelected="1" zoomScale="80" zoomScaleNormal="80" workbookViewId="0">
      <selection activeCell="D2" sqref="D2"/>
    </sheetView>
  </sheetViews>
  <sheetFormatPr defaultColWidth="9.140625" defaultRowHeight="12.75" x14ac:dyDescent="0.2"/>
  <cols>
    <col min="1" max="1" width="17.42578125" style="1" customWidth="1"/>
    <col min="2" max="2" width="15.140625" style="1" customWidth="1"/>
    <col min="3" max="3" width="18.7109375" style="1" customWidth="1"/>
    <col min="4" max="4" width="15.85546875" style="1" customWidth="1"/>
    <col min="5" max="5" width="16.42578125" style="1" customWidth="1"/>
    <col min="6" max="6" width="17" style="1" customWidth="1"/>
    <col min="7" max="7" width="13.42578125" style="1" customWidth="1"/>
    <col min="8" max="8" width="14.42578125" style="1" customWidth="1"/>
    <col min="9" max="9" width="15.5703125" style="1" customWidth="1"/>
    <col min="10" max="10" width="16.140625" style="1" customWidth="1"/>
    <col min="11" max="11" width="17" style="1" customWidth="1"/>
    <col min="12" max="12" width="16.140625" style="1" customWidth="1"/>
    <col min="13" max="13" width="14" style="1" customWidth="1"/>
    <col min="14" max="14" width="10.42578125" style="1" customWidth="1"/>
    <col min="15" max="15" width="12.140625" style="1" customWidth="1"/>
    <col min="16" max="16" width="19" style="1" customWidth="1"/>
    <col min="17" max="17" width="9.140625" style="1"/>
    <col min="18" max="18" width="4.140625" style="1" customWidth="1"/>
    <col min="19" max="19" width="2.85546875" style="1" customWidth="1"/>
    <col min="20" max="20" width="2.140625" style="1" customWidth="1"/>
    <col min="21" max="16384" width="9.140625" style="1"/>
  </cols>
  <sheetData>
    <row r="1" spans="1:16" ht="24.95" customHeight="1" x14ac:dyDescent="0.2">
      <c r="K1" s="77" t="s">
        <v>83</v>
      </c>
      <c r="L1" s="77"/>
      <c r="M1" s="77"/>
      <c r="N1" s="77"/>
      <c r="O1" s="77"/>
      <c r="P1" s="77"/>
    </row>
    <row r="2" spans="1:16" ht="24.95" customHeight="1" x14ac:dyDescent="0.2">
      <c r="K2" s="77" t="s">
        <v>71</v>
      </c>
      <c r="L2" s="77"/>
      <c r="M2" s="77"/>
      <c r="N2" s="77"/>
      <c r="O2" s="77"/>
      <c r="P2" s="77"/>
    </row>
    <row r="3" spans="1:16" ht="24.95" customHeight="1" x14ac:dyDescent="0.2">
      <c r="K3" s="77" t="s">
        <v>72</v>
      </c>
      <c r="L3" s="77"/>
      <c r="M3" s="77"/>
      <c r="N3" s="77"/>
      <c r="O3" s="77"/>
      <c r="P3" s="77"/>
    </row>
    <row r="4" spans="1:16" ht="24.95" customHeight="1" x14ac:dyDescent="0.2">
      <c r="K4" s="77" t="s">
        <v>73</v>
      </c>
      <c r="L4" s="77"/>
      <c r="M4" s="77"/>
      <c r="N4" s="77"/>
      <c r="O4" s="77"/>
      <c r="P4" s="77"/>
    </row>
    <row r="5" spans="1:16" ht="24.95" customHeight="1" x14ac:dyDescent="0.2">
      <c r="K5" s="77" t="s">
        <v>84</v>
      </c>
      <c r="L5" s="77"/>
      <c r="M5" s="77"/>
      <c r="N5" s="77"/>
      <c r="O5" s="77"/>
      <c r="P5" s="77"/>
    </row>
    <row r="6" spans="1:16" ht="24.95" customHeight="1" x14ac:dyDescent="0.2">
      <c r="K6" s="60"/>
      <c r="L6" s="60"/>
      <c r="M6" s="60"/>
      <c r="N6" s="60"/>
      <c r="O6" s="60"/>
      <c r="P6" s="60"/>
    </row>
    <row r="7" spans="1:16" ht="24.95" customHeight="1" x14ac:dyDescent="0.2">
      <c r="K7" s="78" t="s">
        <v>74</v>
      </c>
      <c r="L7" s="78"/>
      <c r="M7" s="78"/>
      <c r="N7" s="78"/>
      <c r="O7" s="78"/>
      <c r="P7" s="78"/>
    </row>
    <row r="8" spans="1:16" ht="52.5" customHeight="1" x14ac:dyDescent="0.3">
      <c r="I8" s="2"/>
      <c r="K8" s="78" t="s">
        <v>81</v>
      </c>
      <c r="L8" s="78"/>
      <c r="M8" s="78"/>
      <c r="N8" s="78"/>
      <c r="O8" s="78"/>
      <c r="P8" s="78"/>
    </row>
    <row r="9" spans="1:16" ht="28.5" customHeight="1" x14ac:dyDescent="0.3">
      <c r="H9" s="3"/>
      <c r="I9" s="2"/>
      <c r="K9" s="78" t="s">
        <v>80</v>
      </c>
      <c r="L9" s="78"/>
      <c r="M9" s="78"/>
      <c r="N9" s="78"/>
      <c r="O9" s="78"/>
      <c r="P9" s="78"/>
    </row>
    <row r="10" spans="1:16" ht="20.25" x14ac:dyDescent="0.3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70" t="s">
        <v>0</v>
      </c>
      <c r="B12" s="70" t="s">
        <v>1</v>
      </c>
      <c r="C12" s="80" t="s">
        <v>2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61"/>
      <c r="O12" s="61"/>
      <c r="P12" s="70" t="s">
        <v>3</v>
      </c>
    </row>
    <row r="13" spans="1:16" ht="12" customHeight="1" x14ac:dyDescent="0.2">
      <c r="A13" s="70"/>
      <c r="B13" s="70"/>
      <c r="C13" s="70" t="s">
        <v>4</v>
      </c>
      <c r="D13" s="80" t="s">
        <v>5</v>
      </c>
      <c r="E13" s="80"/>
      <c r="F13" s="80"/>
      <c r="G13" s="80"/>
      <c r="H13" s="80"/>
      <c r="I13" s="80"/>
      <c r="J13" s="80"/>
      <c r="K13" s="80"/>
      <c r="L13" s="80"/>
      <c r="M13" s="80"/>
      <c r="N13" s="61"/>
      <c r="O13" s="61"/>
      <c r="P13" s="70"/>
    </row>
    <row r="14" spans="1:16" ht="54" customHeight="1" x14ac:dyDescent="0.2">
      <c r="A14" s="70"/>
      <c r="B14" s="70"/>
      <c r="C14" s="70"/>
      <c r="D14" s="5">
        <v>2014</v>
      </c>
      <c r="E14" s="5">
        <v>2015</v>
      </c>
      <c r="F14" s="5">
        <v>2016</v>
      </c>
      <c r="G14" s="5">
        <v>2017</v>
      </c>
      <c r="H14" s="5">
        <v>2018</v>
      </c>
      <c r="I14" s="5">
        <v>2019</v>
      </c>
      <c r="J14" s="5">
        <v>2020</v>
      </c>
      <c r="K14" s="5">
        <v>2021</v>
      </c>
      <c r="L14" s="5">
        <v>2022</v>
      </c>
      <c r="M14" s="5">
        <v>2023</v>
      </c>
      <c r="N14" s="5">
        <v>2024</v>
      </c>
      <c r="O14" s="5">
        <v>2025</v>
      </c>
      <c r="P14" s="70"/>
    </row>
    <row r="15" spans="1:16" x14ac:dyDescent="0.2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</row>
    <row r="16" spans="1:16" x14ac:dyDescent="0.2">
      <c r="A16" s="75" t="s">
        <v>44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">
      <c r="A17" s="80" t="s">
        <v>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1:16" ht="165" customHeight="1" x14ac:dyDescent="0.2">
      <c r="A18" s="63" t="s">
        <v>8</v>
      </c>
      <c r="B18" s="6" t="s">
        <v>41</v>
      </c>
      <c r="C18" s="5" t="s">
        <v>45</v>
      </c>
      <c r="D18" s="5" t="s">
        <v>45</v>
      </c>
      <c r="E18" s="5" t="s">
        <v>45</v>
      </c>
      <c r="F18" s="5" t="s">
        <v>45</v>
      </c>
      <c r="G18" s="5" t="s">
        <v>45</v>
      </c>
      <c r="H18" s="5" t="s">
        <v>45</v>
      </c>
      <c r="I18" s="5" t="s">
        <v>45</v>
      </c>
      <c r="J18" s="5" t="s">
        <v>45</v>
      </c>
      <c r="K18" s="5" t="s">
        <v>45</v>
      </c>
      <c r="L18" s="5" t="s">
        <v>45</v>
      </c>
      <c r="M18" s="5" t="s">
        <v>45</v>
      </c>
      <c r="N18" s="5" t="s">
        <v>45</v>
      </c>
      <c r="O18" s="5" t="s">
        <v>45</v>
      </c>
      <c r="P18" s="70" t="s">
        <v>10</v>
      </c>
    </row>
    <row r="19" spans="1:16" ht="116.25" customHeight="1" x14ac:dyDescent="0.2">
      <c r="A19" s="63" t="s">
        <v>9</v>
      </c>
      <c r="B19" s="6" t="s">
        <v>41</v>
      </c>
      <c r="C19" s="5" t="s">
        <v>45</v>
      </c>
      <c r="D19" s="5" t="s">
        <v>45</v>
      </c>
      <c r="E19" s="5" t="s">
        <v>45</v>
      </c>
      <c r="F19" s="5" t="s">
        <v>45</v>
      </c>
      <c r="G19" s="5" t="s">
        <v>45</v>
      </c>
      <c r="H19" s="5" t="s">
        <v>45</v>
      </c>
      <c r="I19" s="5" t="s">
        <v>45</v>
      </c>
      <c r="J19" s="5" t="s">
        <v>45</v>
      </c>
      <c r="K19" s="5" t="s">
        <v>45</v>
      </c>
      <c r="L19" s="5" t="s">
        <v>45</v>
      </c>
      <c r="M19" s="5" t="s">
        <v>45</v>
      </c>
      <c r="N19" s="5" t="s">
        <v>45</v>
      </c>
      <c r="O19" s="5" t="s">
        <v>45</v>
      </c>
      <c r="P19" s="70"/>
    </row>
    <row r="20" spans="1:16" x14ac:dyDescent="0.2">
      <c r="A20" s="75" t="s">
        <v>11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ht="49.5" customHeight="1" x14ac:dyDescent="0.2">
      <c r="A21" s="63" t="s">
        <v>12</v>
      </c>
      <c r="B21" s="6" t="s">
        <v>41</v>
      </c>
      <c r="C21" s="5" t="s">
        <v>45</v>
      </c>
      <c r="D21" s="5" t="s">
        <v>45</v>
      </c>
      <c r="E21" s="5" t="s">
        <v>45</v>
      </c>
      <c r="F21" s="5" t="s">
        <v>45</v>
      </c>
      <c r="G21" s="5" t="s">
        <v>45</v>
      </c>
      <c r="H21" s="5" t="s">
        <v>45</v>
      </c>
      <c r="I21" s="5" t="s">
        <v>45</v>
      </c>
      <c r="J21" s="5" t="s">
        <v>45</v>
      </c>
      <c r="K21" s="5" t="s">
        <v>45</v>
      </c>
      <c r="L21" s="5" t="s">
        <v>45</v>
      </c>
      <c r="M21" s="5" t="s">
        <v>45</v>
      </c>
      <c r="N21" s="5" t="s">
        <v>45</v>
      </c>
      <c r="O21" s="5" t="s">
        <v>45</v>
      </c>
      <c r="P21" s="70" t="s">
        <v>13</v>
      </c>
    </row>
    <row r="22" spans="1:16" ht="53.25" customHeight="1" x14ac:dyDescent="0.2">
      <c r="A22" s="7" t="s">
        <v>14</v>
      </c>
      <c r="B22" s="6" t="s">
        <v>41</v>
      </c>
      <c r="C22" s="5" t="s">
        <v>45</v>
      </c>
      <c r="D22" s="5" t="s">
        <v>45</v>
      </c>
      <c r="E22" s="5" t="s">
        <v>45</v>
      </c>
      <c r="F22" s="5" t="s">
        <v>45</v>
      </c>
      <c r="G22" s="5" t="s">
        <v>45</v>
      </c>
      <c r="H22" s="5" t="s">
        <v>45</v>
      </c>
      <c r="I22" s="5" t="s">
        <v>45</v>
      </c>
      <c r="J22" s="5" t="s">
        <v>45</v>
      </c>
      <c r="K22" s="5" t="s">
        <v>45</v>
      </c>
      <c r="L22" s="5" t="s">
        <v>45</v>
      </c>
      <c r="M22" s="5" t="s">
        <v>45</v>
      </c>
      <c r="N22" s="5" t="s">
        <v>45</v>
      </c>
      <c r="O22" s="5" t="s">
        <v>45</v>
      </c>
      <c r="P22" s="70"/>
    </row>
    <row r="23" spans="1:16" ht="93" customHeight="1" x14ac:dyDescent="0.2">
      <c r="A23" s="7" t="s">
        <v>48</v>
      </c>
      <c r="B23" s="6" t="s">
        <v>41</v>
      </c>
      <c r="C23" s="5" t="s">
        <v>45</v>
      </c>
      <c r="D23" s="5" t="s">
        <v>45</v>
      </c>
      <c r="E23" s="5" t="s">
        <v>45</v>
      </c>
      <c r="F23" s="5" t="s">
        <v>45</v>
      </c>
      <c r="G23" s="5" t="s">
        <v>45</v>
      </c>
      <c r="H23" s="5" t="s">
        <v>45</v>
      </c>
      <c r="I23" s="5" t="s">
        <v>45</v>
      </c>
      <c r="J23" s="5" t="s">
        <v>45</v>
      </c>
      <c r="K23" s="5" t="s">
        <v>45</v>
      </c>
      <c r="L23" s="5" t="s">
        <v>45</v>
      </c>
      <c r="M23" s="5" t="s">
        <v>45</v>
      </c>
      <c r="N23" s="5" t="s">
        <v>45</v>
      </c>
      <c r="O23" s="5" t="s">
        <v>45</v>
      </c>
      <c r="P23" s="30" t="s">
        <v>15</v>
      </c>
    </row>
    <row r="24" spans="1:16" x14ac:dyDescent="0.2">
      <c r="A24" s="75" t="s">
        <v>16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6" x14ac:dyDescent="0.2">
      <c r="A25" s="69" t="s">
        <v>43</v>
      </c>
      <c r="B25" s="20" t="s">
        <v>17</v>
      </c>
      <c r="C25" s="47">
        <f>SUM(D25:O25)</f>
        <v>148896.45361999999</v>
      </c>
      <c r="D25" s="10">
        <f t="shared" ref="D25:J25" si="0">D30+D60+D61+D62+D63</f>
        <v>14578.866999999998</v>
      </c>
      <c r="E25" s="12">
        <f t="shared" si="0"/>
        <v>2590.6570000000002</v>
      </c>
      <c r="F25" s="24">
        <f t="shared" si="0"/>
        <v>2997.0039999999999</v>
      </c>
      <c r="G25" s="10">
        <f t="shared" si="0"/>
        <v>9016.9</v>
      </c>
      <c r="H25" s="38">
        <f t="shared" si="0"/>
        <v>1492.6</v>
      </c>
      <c r="I25" s="24">
        <f t="shared" si="0"/>
        <v>13142.342219999999</v>
      </c>
      <c r="J25" s="14">
        <f t="shared" si="0"/>
        <v>80.583399999999997</v>
      </c>
      <c r="K25" s="48">
        <f>K30+K61+K62+K63+K60</f>
        <v>1709.1999999999998</v>
      </c>
      <c r="L25" s="14">
        <f>L30+L61+L62+L63+L60</f>
        <v>22553.8</v>
      </c>
      <c r="M25" s="49">
        <f>M30+M61+M62+M63+M60</f>
        <v>20115.5</v>
      </c>
      <c r="N25" s="48">
        <f>N30+N61+N62+N63+N60</f>
        <v>30115.5</v>
      </c>
      <c r="O25" s="48">
        <f>O30+O61+O62+O63+O60</f>
        <v>30503.5</v>
      </c>
      <c r="P25" s="76"/>
    </row>
    <row r="26" spans="1:16" ht="45.75" customHeight="1" x14ac:dyDescent="0.2">
      <c r="A26" s="69"/>
      <c r="B26" s="17" t="s">
        <v>18</v>
      </c>
      <c r="C26" s="50">
        <f>SUM(D26:O26)</f>
        <v>419562.87530999997</v>
      </c>
      <c r="D26" s="50">
        <f>D31</f>
        <v>0</v>
      </c>
      <c r="E26" s="12">
        <f t="shared" ref="E26:J27" si="1">E31</f>
        <v>0</v>
      </c>
      <c r="F26" s="24">
        <f t="shared" si="1"/>
        <v>65026.326990000001</v>
      </c>
      <c r="G26" s="11">
        <f t="shared" si="1"/>
        <v>24082.67</v>
      </c>
      <c r="H26" s="38">
        <f t="shared" si="1"/>
        <v>79132.669999999984</v>
      </c>
      <c r="I26" s="24">
        <f t="shared" si="1"/>
        <v>0</v>
      </c>
      <c r="J26" s="15">
        <f t="shared" si="1"/>
        <v>80502.8</v>
      </c>
      <c r="K26" s="48">
        <f>K31</f>
        <v>114966.40999999999</v>
      </c>
      <c r="L26" s="25">
        <f>L31</f>
        <v>5851.9983199999997</v>
      </c>
      <c r="M26" s="49">
        <f t="shared" ref="M26:O27" si="2">M31</f>
        <v>0</v>
      </c>
      <c r="N26" s="48">
        <f t="shared" ref="N26" si="3">N31</f>
        <v>0</v>
      </c>
      <c r="O26" s="48">
        <f t="shared" si="2"/>
        <v>50000</v>
      </c>
      <c r="P26" s="70"/>
    </row>
    <row r="27" spans="1:16" ht="36" customHeight="1" x14ac:dyDescent="0.2">
      <c r="A27" s="69"/>
      <c r="B27" s="17" t="s">
        <v>19</v>
      </c>
      <c r="C27" s="50">
        <f>SUM(D27:L27)</f>
        <v>340074.42768000002</v>
      </c>
      <c r="D27" s="11">
        <f>D32</f>
        <v>0</v>
      </c>
      <c r="E27" s="12">
        <f t="shared" si="1"/>
        <v>0</v>
      </c>
      <c r="F27" s="24">
        <f t="shared" si="1"/>
        <v>340074.42768000002</v>
      </c>
      <c r="G27" s="11">
        <f t="shared" si="1"/>
        <v>0</v>
      </c>
      <c r="H27" s="38">
        <f t="shared" si="1"/>
        <v>0</v>
      </c>
      <c r="I27" s="24">
        <f t="shared" si="1"/>
        <v>0</v>
      </c>
      <c r="J27" s="14">
        <f t="shared" si="1"/>
        <v>0</v>
      </c>
      <c r="K27" s="48">
        <f>K32</f>
        <v>0</v>
      </c>
      <c r="L27" s="14">
        <f>L32</f>
        <v>0</v>
      </c>
      <c r="M27" s="49">
        <f t="shared" si="2"/>
        <v>0</v>
      </c>
      <c r="N27" s="48">
        <f t="shared" ref="N27" si="4">N32</f>
        <v>0</v>
      </c>
      <c r="O27" s="48">
        <f t="shared" si="2"/>
        <v>0</v>
      </c>
      <c r="P27" s="70"/>
    </row>
    <row r="28" spans="1:16" ht="32.25" customHeight="1" x14ac:dyDescent="0.2">
      <c r="A28" s="69"/>
      <c r="B28" s="8" t="s">
        <v>20</v>
      </c>
      <c r="C28" s="51">
        <f>SUM(D28:O28)</f>
        <v>908533.75660999992</v>
      </c>
      <c r="D28" s="52">
        <f>D25+D26+D27</f>
        <v>14578.866999999998</v>
      </c>
      <c r="E28" s="53">
        <f t="shared" ref="E28:O28" si="5">E25+E26+E27</f>
        <v>2590.6570000000002</v>
      </c>
      <c r="F28" s="54">
        <f t="shared" si="5"/>
        <v>408097.75867000001</v>
      </c>
      <c r="G28" s="52">
        <f t="shared" si="5"/>
        <v>33099.57</v>
      </c>
      <c r="H28" s="55">
        <f t="shared" si="5"/>
        <v>80625.26999999999</v>
      </c>
      <c r="I28" s="54">
        <f t="shared" si="5"/>
        <v>13142.342219999999</v>
      </c>
      <c r="J28" s="14">
        <f t="shared" si="5"/>
        <v>80583.383400000006</v>
      </c>
      <c r="K28" s="48">
        <f>K25+K26+K27</f>
        <v>116675.60999999999</v>
      </c>
      <c r="L28" s="25">
        <f>L25+L26+L27</f>
        <v>28405.798319999998</v>
      </c>
      <c r="M28" s="49">
        <f>M25+M26+M27</f>
        <v>20115.5</v>
      </c>
      <c r="N28" s="48">
        <f t="shared" ref="N28" si="6">N25+N26+N27</f>
        <v>30115.5</v>
      </c>
      <c r="O28" s="48">
        <f t="shared" si="5"/>
        <v>80503.5</v>
      </c>
      <c r="P28" s="70"/>
    </row>
    <row r="29" spans="1:16" x14ac:dyDescent="0.2">
      <c r="A29" s="69" t="s">
        <v>21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">
      <c r="A30" s="69" t="s">
        <v>42</v>
      </c>
      <c r="B30" s="20" t="s">
        <v>17</v>
      </c>
      <c r="C30" s="9">
        <f>SUM(D30:O30)</f>
        <v>17518.218259999994</v>
      </c>
      <c r="D30" s="10">
        <f>D35+D36+D42+D44</f>
        <v>14378.866999999998</v>
      </c>
      <c r="E30" s="11">
        <f>E36+E44</f>
        <v>2233.71</v>
      </c>
      <c r="F30" s="11">
        <f>F35+F36+F42+F44</f>
        <v>0</v>
      </c>
      <c r="G30" s="12">
        <f>G35+G36+G42+G44</f>
        <v>554</v>
      </c>
      <c r="H30" s="11">
        <f>H35+H36+H42+H44+H63+H60+H61</f>
        <v>100</v>
      </c>
      <c r="I30" s="13">
        <f>I35+I36+I42+I44</f>
        <v>0</v>
      </c>
      <c r="J30" s="14">
        <f>J35+J36+J42+J44+J63+J60+J61</f>
        <v>80.583399999999997</v>
      </c>
      <c r="K30" s="15">
        <f>K35+K36+K42+K44</f>
        <v>115.1</v>
      </c>
      <c r="L30" s="14">
        <f>L35+L36+L42+L44</f>
        <v>5.8578599999999996</v>
      </c>
      <c r="M30" s="14">
        <f>M35+M36+M42+M44</f>
        <v>0</v>
      </c>
      <c r="N30" s="14">
        <f>N35+N36+N42+N44</f>
        <v>0</v>
      </c>
      <c r="O30" s="14">
        <f>O57</f>
        <v>50.1</v>
      </c>
      <c r="P30" s="70"/>
    </row>
    <row r="31" spans="1:16" ht="39.75" customHeight="1" x14ac:dyDescent="0.2">
      <c r="A31" s="69"/>
      <c r="B31" s="17" t="s">
        <v>18</v>
      </c>
      <c r="C31" s="50">
        <f>SUM(D31:O31)</f>
        <v>419562.87530999997</v>
      </c>
      <c r="D31" s="11">
        <f t="shared" ref="D31:J31" si="7">D37+D39+D41+D43</f>
        <v>0</v>
      </c>
      <c r="E31" s="11">
        <f t="shared" si="7"/>
        <v>0</v>
      </c>
      <c r="F31" s="24">
        <f t="shared" si="7"/>
        <v>65026.326990000001</v>
      </c>
      <c r="G31" s="12">
        <f t="shared" si="7"/>
        <v>24082.67</v>
      </c>
      <c r="H31" s="38">
        <f t="shared" si="7"/>
        <v>79132.669999999984</v>
      </c>
      <c r="I31" s="13">
        <f t="shared" si="7"/>
        <v>0</v>
      </c>
      <c r="J31" s="14">
        <f t="shared" si="7"/>
        <v>80502.8</v>
      </c>
      <c r="K31" s="15">
        <f>K37+K39+K41+K43</f>
        <v>114966.40999999999</v>
      </c>
      <c r="L31" s="14">
        <f t="shared" ref="L31:M31" si="8">L37+L39+L41+L43</f>
        <v>5851.9983199999997</v>
      </c>
      <c r="M31" s="14">
        <f t="shared" si="8"/>
        <v>0</v>
      </c>
      <c r="N31" s="14">
        <f t="shared" ref="N31" si="9">N37+N39+N41+N43</f>
        <v>0</v>
      </c>
      <c r="O31" s="15">
        <f>O37+O39+O41+O43</f>
        <v>50000</v>
      </c>
      <c r="P31" s="70"/>
    </row>
    <row r="32" spans="1:16" ht="33" customHeight="1" x14ac:dyDescent="0.2">
      <c r="A32" s="69"/>
      <c r="B32" s="17" t="s">
        <v>19</v>
      </c>
      <c r="C32" s="50">
        <f>SUM(D32:O32)</f>
        <v>340074.42768000002</v>
      </c>
      <c r="D32" s="11">
        <f>D38+D40</f>
        <v>0</v>
      </c>
      <c r="E32" s="11">
        <f t="shared" ref="E32:J32" si="10">E38+E40</f>
        <v>0</v>
      </c>
      <c r="F32" s="24">
        <f>F38+F40</f>
        <v>340074.42768000002</v>
      </c>
      <c r="G32" s="12">
        <f t="shared" si="10"/>
        <v>0</v>
      </c>
      <c r="H32" s="38">
        <f t="shared" si="10"/>
        <v>0</v>
      </c>
      <c r="I32" s="13">
        <f t="shared" si="10"/>
        <v>0</v>
      </c>
      <c r="J32" s="14">
        <f t="shared" si="10"/>
        <v>0</v>
      </c>
      <c r="K32" s="15">
        <f>0</f>
        <v>0</v>
      </c>
      <c r="L32" s="14">
        <f>0</f>
        <v>0</v>
      </c>
      <c r="M32" s="28">
        <f t="shared" ref="M32:O32" si="11">M38+M40</f>
        <v>0</v>
      </c>
      <c r="N32" s="14">
        <f t="shared" ref="N32" si="12">N38+N40</f>
        <v>0</v>
      </c>
      <c r="O32" s="15">
        <f t="shared" si="11"/>
        <v>0</v>
      </c>
      <c r="P32" s="70"/>
    </row>
    <row r="33" spans="1:20" ht="51.75" customHeight="1" x14ac:dyDescent="0.2">
      <c r="A33" s="69"/>
      <c r="B33" s="8" t="s">
        <v>20</v>
      </c>
      <c r="C33" s="51">
        <f>SUM(D33:O33)</f>
        <v>777155.52125000011</v>
      </c>
      <c r="D33" s="52">
        <f>SUM(D30:D32)</f>
        <v>14378.866999999998</v>
      </c>
      <c r="E33" s="56">
        <f t="shared" ref="E33:J33" si="13">SUM(E30:E32)</f>
        <v>2233.71</v>
      </c>
      <c r="F33" s="54">
        <f t="shared" si="13"/>
        <v>405100.75467000005</v>
      </c>
      <c r="G33" s="56">
        <f t="shared" si="13"/>
        <v>24636.67</v>
      </c>
      <c r="H33" s="55">
        <f>SUM(H30:H32)</f>
        <v>79232.669999999984</v>
      </c>
      <c r="I33" s="57">
        <f t="shared" si="13"/>
        <v>0</v>
      </c>
      <c r="J33" s="14">
        <f t="shared" si="13"/>
        <v>80583.383400000006</v>
      </c>
      <c r="K33" s="15">
        <f>SUM(K30:K32)</f>
        <v>115081.51</v>
      </c>
      <c r="L33" s="25">
        <f>SUM(L30:L32)</f>
        <v>5857.8561799999998</v>
      </c>
      <c r="M33" s="28">
        <f t="shared" ref="M33:O33" si="14">SUM(M30:M32)</f>
        <v>0</v>
      </c>
      <c r="N33" s="14">
        <f t="shared" ref="N33" si="15">SUM(N30:N32)</f>
        <v>0</v>
      </c>
      <c r="O33" s="15">
        <f t="shared" si="14"/>
        <v>50050.1</v>
      </c>
      <c r="P33" s="70"/>
    </row>
    <row r="34" spans="1:20" x14ac:dyDescent="0.2">
      <c r="A34" s="81" t="s">
        <v>21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20" ht="53.25" customHeight="1" x14ac:dyDescent="0.2">
      <c r="A35" s="63" t="s">
        <v>22</v>
      </c>
      <c r="B35" s="20" t="s">
        <v>17</v>
      </c>
      <c r="C35" s="16">
        <f>SUM(D35:L35)</f>
        <v>9061.9</v>
      </c>
      <c r="D35" s="16">
        <v>9061.9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70" t="s">
        <v>24</v>
      </c>
    </row>
    <row r="36" spans="1:20" ht="57" customHeight="1" x14ac:dyDescent="0.2">
      <c r="A36" s="63" t="s">
        <v>23</v>
      </c>
      <c r="B36" s="20" t="s">
        <v>17</v>
      </c>
      <c r="C36" s="16">
        <f t="shared" ref="C36:C62" si="16">SUM(D36:L36)</f>
        <v>7550.6769999999997</v>
      </c>
      <c r="D36" s="16">
        <v>5316.9669999999996</v>
      </c>
      <c r="E36" s="16">
        <v>2233.71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70"/>
    </row>
    <row r="37" spans="1:20" ht="84" customHeight="1" x14ac:dyDescent="0.2">
      <c r="A37" s="69" t="s">
        <v>70</v>
      </c>
      <c r="B37" s="17" t="s">
        <v>18</v>
      </c>
      <c r="C37" s="16">
        <f t="shared" si="16"/>
        <v>46615.348570000002</v>
      </c>
      <c r="D37" s="16">
        <v>0</v>
      </c>
      <c r="E37" s="16">
        <v>0</v>
      </c>
      <c r="F37" s="16">
        <v>46615.348570000002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70" t="s">
        <v>24</v>
      </c>
    </row>
    <row r="38" spans="1:20" ht="129.75" customHeight="1" x14ac:dyDescent="0.2">
      <c r="A38" s="69"/>
      <c r="B38" s="17" t="s">
        <v>19</v>
      </c>
      <c r="C38" s="16">
        <f t="shared" si="16"/>
        <v>322382.07650000002</v>
      </c>
      <c r="D38" s="16">
        <v>0</v>
      </c>
      <c r="E38" s="16">
        <v>0</v>
      </c>
      <c r="F38" s="18">
        <v>322382.07650000002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70"/>
    </row>
    <row r="39" spans="1:20" ht="78.75" customHeight="1" x14ac:dyDescent="0.2">
      <c r="A39" s="69" t="s">
        <v>75</v>
      </c>
      <c r="B39" s="17" t="s">
        <v>18</v>
      </c>
      <c r="C39" s="16">
        <f t="shared" si="16"/>
        <v>18410.978419999999</v>
      </c>
      <c r="D39" s="16">
        <v>0</v>
      </c>
      <c r="E39" s="16">
        <v>0</v>
      </c>
      <c r="F39" s="16">
        <v>18410.978419999999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70"/>
      <c r="T39" s="1" t="s">
        <v>46</v>
      </c>
    </row>
    <row r="40" spans="1:20" ht="81.75" customHeight="1" x14ac:dyDescent="0.2">
      <c r="A40" s="69"/>
      <c r="B40" s="17" t="s">
        <v>19</v>
      </c>
      <c r="C40" s="16">
        <f t="shared" si="16"/>
        <v>17692.351180000001</v>
      </c>
      <c r="D40" s="16">
        <v>0</v>
      </c>
      <c r="E40" s="16">
        <v>0</v>
      </c>
      <c r="F40" s="16">
        <v>17692.351180000001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70"/>
    </row>
    <row r="41" spans="1:20" ht="113.1" customHeight="1" x14ac:dyDescent="0.2">
      <c r="A41" s="69" t="s">
        <v>25</v>
      </c>
      <c r="B41" s="17" t="s">
        <v>18</v>
      </c>
      <c r="C41" s="16">
        <f t="shared" si="16"/>
        <v>24082.67</v>
      </c>
      <c r="D41" s="16">
        <v>0</v>
      </c>
      <c r="E41" s="16">
        <v>0</v>
      </c>
      <c r="F41" s="16">
        <v>0</v>
      </c>
      <c r="G41" s="13">
        <v>24082.67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70" t="s">
        <v>15</v>
      </c>
    </row>
    <row r="42" spans="1:20" ht="33.75" customHeight="1" x14ac:dyDescent="0.2">
      <c r="A42" s="69"/>
      <c r="B42" s="20" t="s">
        <v>17</v>
      </c>
      <c r="C42" s="16">
        <f t="shared" si="16"/>
        <v>554</v>
      </c>
      <c r="D42" s="16">
        <v>0</v>
      </c>
      <c r="E42" s="16">
        <v>0</v>
      </c>
      <c r="F42" s="16">
        <v>0</v>
      </c>
      <c r="G42" s="13">
        <v>554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70"/>
    </row>
    <row r="43" spans="1:20" ht="72.75" customHeight="1" x14ac:dyDescent="0.2">
      <c r="A43" s="69" t="s">
        <v>53</v>
      </c>
      <c r="B43" s="17" t="s">
        <v>18</v>
      </c>
      <c r="C43" s="16">
        <f>SUM(D43:L43)</f>
        <v>280453.87831999996</v>
      </c>
      <c r="D43" s="16">
        <f>D46+D48+D49+D50+D51+D55+D57</f>
        <v>0</v>
      </c>
      <c r="E43" s="16">
        <f>E46+E48+E49+E50+E51+E55+E57</f>
        <v>0</v>
      </c>
      <c r="F43" s="16">
        <f>F46+F48+F49+F50+F51+F55+F57</f>
        <v>0</v>
      </c>
      <c r="G43" s="13">
        <f>G46+G48+G49+G50+G51+G55+G57</f>
        <v>0</v>
      </c>
      <c r="H43" s="18">
        <f>H46+H48+H49+H50+H51+H55+H57+H52+H53+H54+H59</f>
        <v>79132.669999999984</v>
      </c>
      <c r="I43" s="16">
        <f>I46+I48+I49+I50+I51+I55+I57</f>
        <v>0</v>
      </c>
      <c r="J43" s="16">
        <v>80502.8</v>
      </c>
      <c r="K43" s="13">
        <f>115081.51-K44</f>
        <v>114966.40999999999</v>
      </c>
      <c r="L43" s="16">
        <f>L56</f>
        <v>5851.9983199999997</v>
      </c>
      <c r="M43" s="19">
        <f>M56</f>
        <v>0</v>
      </c>
      <c r="N43" s="16">
        <f>N46+N48+N49+N50+N51+N55+N57</f>
        <v>0</v>
      </c>
      <c r="O43" s="13">
        <f>O46+O48+O49+O50+O51+O55+O56</f>
        <v>50000</v>
      </c>
      <c r="P43" s="70" t="s">
        <v>24</v>
      </c>
    </row>
    <row r="44" spans="1:20" ht="147.75" customHeight="1" x14ac:dyDescent="0.2">
      <c r="A44" s="69"/>
      <c r="B44" s="20" t="s">
        <v>17</v>
      </c>
      <c r="C44" s="16">
        <f t="shared" si="16"/>
        <v>301.54126000000002</v>
      </c>
      <c r="D44" s="16">
        <f t="shared" ref="D44:G44" si="17">D47</f>
        <v>0</v>
      </c>
      <c r="E44" s="16">
        <f t="shared" si="17"/>
        <v>0</v>
      </c>
      <c r="F44" s="16">
        <f t="shared" si="17"/>
        <v>0</v>
      </c>
      <c r="G44" s="16">
        <f t="shared" si="17"/>
        <v>0</v>
      </c>
      <c r="H44" s="18">
        <f>H47</f>
        <v>100</v>
      </c>
      <c r="I44" s="16">
        <f t="shared" ref="I44" si="18">I47</f>
        <v>0</v>
      </c>
      <c r="J44" s="16">
        <f>80.5834</f>
        <v>80.583399999999997</v>
      </c>
      <c r="K44" s="16">
        <v>115.1</v>
      </c>
      <c r="L44" s="16">
        <f>L57</f>
        <v>5.8578599999999996</v>
      </c>
      <c r="M44" s="19">
        <f>M57</f>
        <v>0</v>
      </c>
      <c r="N44" s="16">
        <f t="shared" ref="N44" si="19">N47</f>
        <v>0</v>
      </c>
      <c r="O44" s="16">
        <f>O57</f>
        <v>50.1</v>
      </c>
      <c r="P44" s="70"/>
    </row>
    <row r="45" spans="1:20" ht="20.25" customHeight="1" x14ac:dyDescent="0.2">
      <c r="A45" s="62" t="s">
        <v>47</v>
      </c>
      <c r="B45" s="20"/>
      <c r="C45" s="16">
        <f>SUM(H45:O45)</f>
        <v>330805.51957999996</v>
      </c>
      <c r="D45" s="16">
        <f t="shared" ref="D45:J45" si="20">SUM(D43:D44)</f>
        <v>0</v>
      </c>
      <c r="E45" s="16">
        <f t="shared" si="20"/>
        <v>0</v>
      </c>
      <c r="F45" s="16">
        <f t="shared" si="20"/>
        <v>0</v>
      </c>
      <c r="G45" s="16">
        <f t="shared" si="20"/>
        <v>0</v>
      </c>
      <c r="H45" s="18">
        <f>SUM(H43:H44)</f>
        <v>79232.669999999984</v>
      </c>
      <c r="I45" s="16">
        <f t="shared" si="20"/>
        <v>0</v>
      </c>
      <c r="J45" s="16">
        <f t="shared" si="20"/>
        <v>80583.383400000006</v>
      </c>
      <c r="K45" s="21">
        <f>SUM(K43:K44)</f>
        <v>115081.51</v>
      </c>
      <c r="L45" s="16">
        <f>SUM(L43:L44)</f>
        <v>5857.8561799999998</v>
      </c>
      <c r="M45" s="19">
        <f>SUM(M43:M44)</f>
        <v>0</v>
      </c>
      <c r="N45" s="16">
        <f t="shared" ref="N45" si="21">SUM(N43:N44)</f>
        <v>0</v>
      </c>
      <c r="O45" s="13">
        <f>SUM(O43:O44)</f>
        <v>50050.1</v>
      </c>
      <c r="P45" s="70"/>
    </row>
    <row r="46" spans="1:20" ht="57" customHeight="1" x14ac:dyDescent="0.2">
      <c r="A46" s="69" t="s">
        <v>26</v>
      </c>
      <c r="B46" s="17" t="s">
        <v>18</v>
      </c>
      <c r="C46" s="16">
        <f t="shared" si="16"/>
        <v>69350.244500000001</v>
      </c>
      <c r="D46" s="16">
        <v>0</v>
      </c>
      <c r="E46" s="16">
        <v>0</v>
      </c>
      <c r="F46" s="16">
        <v>0</v>
      </c>
      <c r="G46" s="16">
        <v>0</v>
      </c>
      <c r="H46" s="18">
        <v>69350.244500000001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70"/>
    </row>
    <row r="47" spans="1:20" ht="21.75" customHeight="1" x14ac:dyDescent="0.2">
      <c r="A47" s="69"/>
      <c r="B47" s="20" t="s">
        <v>17</v>
      </c>
      <c r="C47" s="16">
        <f t="shared" si="16"/>
        <v>100</v>
      </c>
      <c r="D47" s="16">
        <v>0</v>
      </c>
      <c r="E47" s="16">
        <v>0</v>
      </c>
      <c r="F47" s="16">
        <v>0</v>
      </c>
      <c r="G47" s="16">
        <v>0</v>
      </c>
      <c r="H47" s="16">
        <v>100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70"/>
    </row>
    <row r="48" spans="1:20" ht="147.75" customHeight="1" x14ac:dyDescent="0.2">
      <c r="A48" s="63" t="s">
        <v>27</v>
      </c>
      <c r="B48" s="22" t="s">
        <v>28</v>
      </c>
      <c r="C48" s="16">
        <f t="shared" si="16"/>
        <v>1481.5350000000001</v>
      </c>
      <c r="D48" s="16">
        <v>0</v>
      </c>
      <c r="E48" s="16">
        <v>0</v>
      </c>
      <c r="F48" s="16">
        <v>0</v>
      </c>
      <c r="G48" s="16">
        <v>0</v>
      </c>
      <c r="H48" s="16">
        <v>1481.5350000000001</v>
      </c>
      <c r="I48" s="16">
        <v>0</v>
      </c>
      <c r="J48" s="16">
        <v>0</v>
      </c>
      <c r="K48" s="23">
        <v>0</v>
      </c>
      <c r="L48" s="16">
        <v>0</v>
      </c>
      <c r="M48" s="16">
        <v>0</v>
      </c>
      <c r="N48" s="16">
        <v>0</v>
      </c>
      <c r="O48" s="16">
        <v>0</v>
      </c>
      <c r="P48" s="70"/>
    </row>
    <row r="49" spans="1:16" ht="129.75" customHeight="1" x14ac:dyDescent="0.2">
      <c r="A49" s="7" t="s">
        <v>29</v>
      </c>
      <c r="B49" s="8" t="s">
        <v>28</v>
      </c>
      <c r="C49" s="16">
        <f t="shared" si="16"/>
        <v>999.66200000000003</v>
      </c>
      <c r="D49" s="16">
        <v>0</v>
      </c>
      <c r="E49" s="16">
        <v>0</v>
      </c>
      <c r="F49" s="16">
        <v>0</v>
      </c>
      <c r="G49" s="16">
        <v>0</v>
      </c>
      <c r="H49" s="16">
        <v>999.66200000000003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70" t="s">
        <v>24</v>
      </c>
    </row>
    <row r="50" spans="1:16" ht="130.5" customHeight="1" x14ac:dyDescent="0.2">
      <c r="A50" s="63" t="s">
        <v>30</v>
      </c>
      <c r="B50" s="8" t="s">
        <v>28</v>
      </c>
      <c r="C50" s="16">
        <f t="shared" si="16"/>
        <v>1367.8009999999999</v>
      </c>
      <c r="D50" s="16">
        <v>0</v>
      </c>
      <c r="E50" s="16">
        <v>0</v>
      </c>
      <c r="F50" s="16">
        <v>0</v>
      </c>
      <c r="G50" s="16">
        <v>0</v>
      </c>
      <c r="H50" s="16">
        <v>1367.8009999999999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70"/>
    </row>
    <row r="51" spans="1:16" ht="137.25" customHeight="1" x14ac:dyDescent="0.2">
      <c r="A51" s="7" t="s">
        <v>31</v>
      </c>
      <c r="B51" s="8" t="s">
        <v>28</v>
      </c>
      <c r="C51" s="16">
        <f t="shared" si="16"/>
        <v>1147.7771499999999</v>
      </c>
      <c r="D51" s="16">
        <v>0</v>
      </c>
      <c r="E51" s="16">
        <v>0</v>
      </c>
      <c r="F51" s="16">
        <v>0</v>
      </c>
      <c r="G51" s="16">
        <v>0</v>
      </c>
      <c r="H51" s="16">
        <v>1147.7771499999999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70"/>
    </row>
    <row r="52" spans="1:16" ht="135" customHeight="1" x14ac:dyDescent="0.2">
      <c r="A52" s="7" t="s">
        <v>36</v>
      </c>
      <c r="B52" s="8" t="s">
        <v>28</v>
      </c>
      <c r="C52" s="16">
        <f t="shared" si="16"/>
        <v>1260.0109</v>
      </c>
      <c r="D52" s="16">
        <v>0</v>
      </c>
      <c r="E52" s="16">
        <v>0</v>
      </c>
      <c r="F52" s="16">
        <v>0</v>
      </c>
      <c r="G52" s="16">
        <v>0</v>
      </c>
      <c r="H52" s="16">
        <v>1260.0109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70"/>
    </row>
    <row r="53" spans="1:16" ht="136.5" customHeight="1" x14ac:dyDescent="0.2">
      <c r="A53" s="63" t="s">
        <v>37</v>
      </c>
      <c r="B53" s="8" t="s">
        <v>28</v>
      </c>
      <c r="C53" s="16">
        <f t="shared" si="16"/>
        <v>1140.2949000000001</v>
      </c>
      <c r="D53" s="16">
        <v>0</v>
      </c>
      <c r="E53" s="16">
        <v>0</v>
      </c>
      <c r="F53" s="16">
        <v>0</v>
      </c>
      <c r="G53" s="16">
        <v>0</v>
      </c>
      <c r="H53" s="16">
        <v>1140.2949000000001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70"/>
    </row>
    <row r="54" spans="1:16" ht="133.5" customHeight="1" x14ac:dyDescent="0.2">
      <c r="A54" s="7" t="s">
        <v>38</v>
      </c>
      <c r="B54" s="8" t="s">
        <v>28</v>
      </c>
      <c r="C54" s="16">
        <f t="shared" si="16"/>
        <v>1221.1032</v>
      </c>
      <c r="D54" s="16">
        <v>0</v>
      </c>
      <c r="E54" s="16">
        <v>0</v>
      </c>
      <c r="F54" s="16">
        <v>0</v>
      </c>
      <c r="G54" s="16">
        <v>0</v>
      </c>
      <c r="H54" s="16">
        <v>1221.1032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70"/>
    </row>
    <row r="55" spans="1:16" ht="180" customHeight="1" x14ac:dyDescent="0.2">
      <c r="A55" s="63" t="s">
        <v>39</v>
      </c>
      <c r="B55" s="8" t="s">
        <v>28</v>
      </c>
      <c r="C55" s="16">
        <f t="shared" si="16"/>
        <v>1164.2381</v>
      </c>
      <c r="D55" s="16">
        <v>0</v>
      </c>
      <c r="E55" s="16">
        <v>0</v>
      </c>
      <c r="F55" s="16">
        <v>0</v>
      </c>
      <c r="G55" s="16">
        <v>0</v>
      </c>
      <c r="H55" s="16">
        <v>1164.2381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70"/>
    </row>
    <row r="56" spans="1:16" ht="131.25" customHeight="1" x14ac:dyDescent="0.2">
      <c r="A56" s="69" t="s">
        <v>52</v>
      </c>
      <c r="B56" s="8" t="s">
        <v>28</v>
      </c>
      <c r="C56" s="16">
        <f>SUM(D56:O56)</f>
        <v>251321.20832000001</v>
      </c>
      <c r="D56" s="16"/>
      <c r="E56" s="16"/>
      <c r="F56" s="16"/>
      <c r="G56" s="16"/>
      <c r="H56" s="16"/>
      <c r="I56" s="16"/>
      <c r="J56" s="16">
        <v>80502.8</v>
      </c>
      <c r="K56" s="13">
        <f>K43</f>
        <v>114966.40999999999</v>
      </c>
      <c r="L56" s="24">
        <f>5857.85618-L57</f>
        <v>5851.9983199999997</v>
      </c>
      <c r="M56" s="19">
        <v>0</v>
      </c>
      <c r="N56" s="16"/>
      <c r="O56" s="13">
        <v>50000</v>
      </c>
      <c r="P56" s="70" t="s">
        <v>24</v>
      </c>
    </row>
    <row r="57" spans="1:16" ht="259.5" customHeight="1" x14ac:dyDescent="0.2">
      <c r="A57" s="69"/>
      <c r="B57" s="20" t="s">
        <v>17</v>
      </c>
      <c r="C57" s="16">
        <f>SUM(D57:O57)</f>
        <v>251.64125999999999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80.583399999999997</v>
      </c>
      <c r="K57" s="16">
        <v>115.1</v>
      </c>
      <c r="L57" s="24">
        <v>5.8578599999999996</v>
      </c>
      <c r="M57" s="19">
        <v>0</v>
      </c>
      <c r="N57" s="16">
        <v>0</v>
      </c>
      <c r="O57" s="16">
        <v>50.1</v>
      </c>
      <c r="P57" s="70"/>
    </row>
    <row r="58" spans="1:16" ht="25.5" x14ac:dyDescent="0.2">
      <c r="A58" s="69" t="s">
        <v>51</v>
      </c>
      <c r="B58" s="8" t="s">
        <v>28</v>
      </c>
      <c r="C58" s="16">
        <f t="shared" si="16"/>
        <v>0</v>
      </c>
      <c r="D58" s="16"/>
      <c r="E58" s="16"/>
      <c r="F58" s="16"/>
      <c r="G58" s="16"/>
      <c r="H58" s="16"/>
      <c r="I58" s="16"/>
      <c r="J58" s="16">
        <v>0</v>
      </c>
      <c r="K58" s="16">
        <v>0</v>
      </c>
      <c r="L58" s="24">
        <v>0</v>
      </c>
      <c r="M58" s="16"/>
      <c r="N58" s="16"/>
      <c r="O58" s="16"/>
      <c r="P58" s="70"/>
    </row>
    <row r="59" spans="1:16" ht="49.5" customHeight="1" x14ac:dyDescent="0.2">
      <c r="A59" s="69"/>
      <c r="B59" s="20" t="s">
        <v>17</v>
      </c>
      <c r="C59" s="16">
        <f t="shared" si="16"/>
        <v>3.2499999999999999E-3</v>
      </c>
      <c r="D59" s="16">
        <v>0</v>
      </c>
      <c r="E59" s="16">
        <v>0</v>
      </c>
      <c r="F59" s="16">
        <v>0</v>
      </c>
      <c r="G59" s="16">
        <v>0</v>
      </c>
      <c r="H59" s="16">
        <f>3.25/1000</f>
        <v>3.2499999999999999E-3</v>
      </c>
      <c r="I59" s="16">
        <v>0</v>
      </c>
      <c r="J59" s="16">
        <v>0</v>
      </c>
      <c r="K59" s="16">
        <v>0</v>
      </c>
      <c r="L59" s="24">
        <v>0</v>
      </c>
      <c r="M59" s="16">
        <v>0</v>
      </c>
      <c r="N59" s="16">
        <v>0</v>
      </c>
      <c r="O59" s="16">
        <v>0</v>
      </c>
      <c r="P59" s="70"/>
    </row>
    <row r="60" spans="1:16" ht="55.5" customHeight="1" x14ac:dyDescent="0.2">
      <c r="A60" s="22" t="s">
        <v>32</v>
      </c>
      <c r="B60" s="20" t="s">
        <v>17</v>
      </c>
      <c r="C60" s="25">
        <f>SUM(D60:O60)</f>
        <v>129860.63535999999</v>
      </c>
      <c r="D60" s="25">
        <v>100</v>
      </c>
      <c r="E60" s="25">
        <v>356.947</v>
      </c>
      <c r="F60" s="25">
        <v>2997.0039999999999</v>
      </c>
      <c r="G60" s="26">
        <v>8462.9</v>
      </c>
      <c r="H60" s="25">
        <v>0</v>
      </c>
      <c r="I60" s="27">
        <f>1500+1057.7+7660.9+2898.74222</f>
        <v>13117.342219999999</v>
      </c>
      <c r="J60" s="25">
        <v>0</v>
      </c>
      <c r="K60" s="28">
        <f>1594.1</f>
        <v>1594.1</v>
      </c>
      <c r="L60" s="29">
        <v>22547.942139999999</v>
      </c>
      <c r="M60" s="15">
        <v>20115.5</v>
      </c>
      <c r="N60" s="15">
        <v>30115.5</v>
      </c>
      <c r="O60" s="15">
        <v>30453.4</v>
      </c>
      <c r="P60" s="70"/>
    </row>
    <row r="61" spans="1:16" ht="42.75" customHeight="1" x14ac:dyDescent="0.2">
      <c r="A61" s="63" t="s">
        <v>33</v>
      </c>
      <c r="B61" s="20" t="s">
        <v>17</v>
      </c>
      <c r="C61" s="16">
        <f>SUM(D61:O61)</f>
        <v>100</v>
      </c>
      <c r="D61" s="16">
        <v>100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/>
      <c r="P61" s="70"/>
    </row>
    <row r="62" spans="1:16" ht="87.75" customHeight="1" x14ac:dyDescent="0.2">
      <c r="A62" s="63" t="s">
        <v>34</v>
      </c>
      <c r="B62" s="20" t="s">
        <v>17</v>
      </c>
      <c r="C62" s="16">
        <f t="shared" si="16"/>
        <v>1392.6</v>
      </c>
      <c r="D62" s="16">
        <v>0</v>
      </c>
      <c r="E62" s="16">
        <v>0</v>
      </c>
      <c r="F62" s="16">
        <v>0</v>
      </c>
      <c r="G62" s="16">
        <v>0</v>
      </c>
      <c r="H62" s="16">
        <v>1392.6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30" t="s">
        <v>15</v>
      </c>
    </row>
    <row r="63" spans="1:16" ht="138.75" customHeight="1" x14ac:dyDescent="0.2">
      <c r="A63" s="63" t="s">
        <v>40</v>
      </c>
      <c r="B63" s="20" t="s">
        <v>17</v>
      </c>
      <c r="C63" s="16">
        <v>25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25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30" t="s">
        <v>24</v>
      </c>
    </row>
    <row r="64" spans="1:16" ht="34.5" customHeight="1" x14ac:dyDescent="0.2">
      <c r="A64" s="70" t="s">
        <v>76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spans="1:18" ht="98.25" customHeight="1" x14ac:dyDescent="0.2">
      <c r="A65" s="74" t="s">
        <v>77</v>
      </c>
      <c r="B65" s="8" t="s">
        <v>49</v>
      </c>
      <c r="C65" s="31">
        <f t="shared" ref="C65:J65" si="22">SUM(C66:C68)</f>
        <v>324343.12</v>
      </c>
      <c r="D65" s="31">
        <f t="shared" si="22"/>
        <v>0</v>
      </c>
      <c r="E65" s="31">
        <f t="shared" si="22"/>
        <v>0</v>
      </c>
      <c r="F65" s="31">
        <f t="shared" si="22"/>
        <v>0</v>
      </c>
      <c r="G65" s="31">
        <f t="shared" si="22"/>
        <v>0</v>
      </c>
      <c r="H65" s="31">
        <f t="shared" si="22"/>
        <v>0</v>
      </c>
      <c r="I65" s="31">
        <f t="shared" si="22"/>
        <v>0</v>
      </c>
      <c r="J65" s="31">
        <f t="shared" si="22"/>
        <v>0</v>
      </c>
      <c r="K65" s="57">
        <f>SUM(K66:K68)</f>
        <v>324343.12</v>
      </c>
      <c r="L65" s="31">
        <v>0</v>
      </c>
      <c r="M65" s="31">
        <f t="shared" ref="M65:O65" si="23">SUM(M66:M68)</f>
        <v>0</v>
      </c>
      <c r="N65" s="31">
        <f t="shared" ref="N65" si="24">SUM(N66:N68)</f>
        <v>0</v>
      </c>
      <c r="O65" s="31">
        <f t="shared" si="23"/>
        <v>0</v>
      </c>
      <c r="P65" s="70" t="s">
        <v>56</v>
      </c>
    </row>
    <row r="66" spans="1:18" ht="63.75" customHeight="1" x14ac:dyDescent="0.2">
      <c r="A66" s="74"/>
      <c r="B66" s="17" t="s">
        <v>17</v>
      </c>
      <c r="C66" s="31">
        <f>D66+E66+F66+G66+H66+I66+J66+K66+L66</f>
        <v>324.5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5">
        <v>324.5</v>
      </c>
      <c r="L66" s="28">
        <v>0</v>
      </c>
      <c r="M66" s="19">
        <v>0</v>
      </c>
      <c r="N66" s="19">
        <v>0</v>
      </c>
      <c r="O66" s="19">
        <v>0</v>
      </c>
      <c r="P66" s="70"/>
      <c r="R66" s="32"/>
    </row>
    <row r="67" spans="1:18" ht="62.25" customHeight="1" x14ac:dyDescent="0.2">
      <c r="A67" s="74"/>
      <c r="B67" s="8" t="s">
        <v>28</v>
      </c>
      <c r="C67" s="31">
        <f>D67+E67+F67+G67+H67+I67+J67+K67+L67</f>
        <v>61300.84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5">
        <v>61300.84</v>
      </c>
      <c r="L67" s="31">
        <v>0</v>
      </c>
      <c r="M67" s="19"/>
      <c r="N67" s="19"/>
      <c r="O67" s="19">
        <v>0</v>
      </c>
      <c r="P67" s="70"/>
      <c r="R67" s="32"/>
    </row>
    <row r="68" spans="1:18" ht="137.25" customHeight="1" x14ac:dyDescent="0.2">
      <c r="A68" s="74"/>
      <c r="B68" s="8" t="s">
        <v>55</v>
      </c>
      <c r="C68" s="31">
        <f>D68+E68+F68+G68+H68+I68+J68+K68+L68</f>
        <v>262717.78000000003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5">
        <v>262717.78000000003</v>
      </c>
      <c r="L68" s="31">
        <v>0</v>
      </c>
      <c r="M68" s="19">
        <v>0</v>
      </c>
      <c r="N68" s="19">
        <v>0</v>
      </c>
      <c r="O68" s="19">
        <v>0</v>
      </c>
      <c r="P68" s="70"/>
      <c r="Q68" s="33"/>
    </row>
    <row r="69" spans="1:18" ht="43.5" customHeight="1" x14ac:dyDescent="0.2">
      <c r="A69" s="74" t="s">
        <v>78</v>
      </c>
      <c r="B69" s="8" t="s">
        <v>49</v>
      </c>
      <c r="C69" s="34">
        <f t="shared" ref="C69:C76" si="25">L69</f>
        <v>22702.292990000002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28">
        <v>0</v>
      </c>
      <c r="L69" s="34">
        <f>SUM(L70:L72)</f>
        <v>22702.292990000002</v>
      </c>
      <c r="M69" s="19">
        <v>0</v>
      </c>
      <c r="N69" s="19">
        <v>0</v>
      </c>
      <c r="O69" s="19">
        <v>0</v>
      </c>
      <c r="P69" s="70" t="s">
        <v>15</v>
      </c>
      <c r="Q69" s="33"/>
    </row>
    <row r="70" spans="1:18" ht="53.1" customHeight="1" x14ac:dyDescent="0.2">
      <c r="A70" s="74"/>
      <c r="B70" s="17" t="s">
        <v>17</v>
      </c>
      <c r="C70" s="34">
        <f t="shared" si="25"/>
        <v>23.244999999999997</v>
      </c>
      <c r="D70" s="19"/>
      <c r="E70" s="19"/>
      <c r="F70" s="19"/>
      <c r="G70" s="19"/>
      <c r="H70" s="19"/>
      <c r="I70" s="19"/>
      <c r="J70" s="19"/>
      <c r="K70" s="28"/>
      <c r="L70" s="34">
        <f>L73+L76+L79+L82+L85+L88+L91+L94+L97+L100+L103+L106+L109+L112</f>
        <v>23.244999999999997</v>
      </c>
      <c r="M70" s="19"/>
      <c r="N70" s="19"/>
      <c r="O70" s="19"/>
      <c r="P70" s="70"/>
      <c r="Q70" s="33"/>
    </row>
    <row r="71" spans="1:18" ht="54.75" customHeight="1" x14ac:dyDescent="0.2">
      <c r="A71" s="74"/>
      <c r="B71" s="8" t="s">
        <v>28</v>
      </c>
      <c r="C71" s="34">
        <f t="shared" si="25"/>
        <v>3779.8413300000002</v>
      </c>
      <c r="D71" s="19"/>
      <c r="E71" s="19"/>
      <c r="F71" s="19"/>
      <c r="G71" s="19"/>
      <c r="H71" s="19"/>
      <c r="I71" s="19"/>
      <c r="J71" s="19"/>
      <c r="K71" s="28"/>
      <c r="L71" s="34">
        <f>L74+L77+L80+L83+L86+L89+L92+L95+L98+L101+L104+L107+L110</f>
        <v>3779.8413300000002</v>
      </c>
      <c r="M71" s="19"/>
      <c r="N71" s="19"/>
      <c r="O71" s="19"/>
      <c r="P71" s="70"/>
      <c r="Q71" s="33"/>
    </row>
    <row r="72" spans="1:18" ht="177.75" customHeight="1" x14ac:dyDescent="0.2">
      <c r="A72" s="74"/>
      <c r="B72" s="8" t="s">
        <v>55</v>
      </c>
      <c r="C72" s="34">
        <f t="shared" si="25"/>
        <v>18899.20666</v>
      </c>
      <c r="D72" s="19"/>
      <c r="E72" s="19"/>
      <c r="F72" s="19"/>
      <c r="G72" s="19"/>
      <c r="H72" s="19"/>
      <c r="I72" s="19"/>
      <c r="J72" s="19"/>
      <c r="K72" s="28"/>
      <c r="L72" s="34">
        <f>L75+L78+L81+L84+L87+L90+L93+L96+L99+L102+L105+L108+L111</f>
        <v>18899.20666</v>
      </c>
      <c r="M72" s="19"/>
      <c r="N72" s="19"/>
      <c r="O72" s="19"/>
      <c r="P72" s="70"/>
      <c r="Q72" s="33"/>
    </row>
    <row r="73" spans="1:18" ht="36" customHeight="1" x14ac:dyDescent="0.2">
      <c r="A73" s="69" t="s">
        <v>57</v>
      </c>
      <c r="B73" s="17" t="s">
        <v>17</v>
      </c>
      <c r="C73" s="34">
        <f t="shared" si="25"/>
        <v>1.27667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28"/>
      <c r="L73" s="34">
        <v>1.27667</v>
      </c>
      <c r="M73" s="19">
        <v>0</v>
      </c>
      <c r="N73" s="19">
        <v>0</v>
      </c>
      <c r="O73" s="19">
        <v>0</v>
      </c>
      <c r="P73" s="70" t="s">
        <v>15</v>
      </c>
      <c r="Q73" s="33"/>
    </row>
    <row r="74" spans="1:18" ht="46.5" customHeight="1" x14ac:dyDescent="0.2">
      <c r="A74" s="69"/>
      <c r="B74" s="8" t="s">
        <v>28</v>
      </c>
      <c r="C74" s="34">
        <f t="shared" si="25"/>
        <v>212.565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28"/>
      <c r="L74" s="34">
        <v>212.565</v>
      </c>
      <c r="M74" s="19">
        <v>0</v>
      </c>
      <c r="N74" s="19">
        <v>0</v>
      </c>
      <c r="O74" s="19">
        <v>0</v>
      </c>
      <c r="P74" s="70"/>
      <c r="Q74" s="33"/>
    </row>
    <row r="75" spans="1:18" ht="92.25" customHeight="1" x14ac:dyDescent="0.2">
      <c r="A75" s="69"/>
      <c r="B75" s="8" t="s">
        <v>50</v>
      </c>
      <c r="C75" s="34">
        <f t="shared" si="25"/>
        <v>1062.825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28"/>
      <c r="L75" s="34">
        <v>1062.825</v>
      </c>
      <c r="M75" s="19">
        <v>0</v>
      </c>
      <c r="N75" s="19">
        <v>0</v>
      </c>
      <c r="O75" s="19">
        <v>0</v>
      </c>
      <c r="P75" s="70"/>
      <c r="Q75" s="33"/>
    </row>
    <row r="76" spans="1:18" ht="32.25" customHeight="1" x14ac:dyDescent="0.2">
      <c r="A76" s="69" t="s">
        <v>79</v>
      </c>
      <c r="B76" s="17" t="s">
        <v>17</v>
      </c>
      <c r="C76" s="34">
        <f t="shared" si="25"/>
        <v>1.36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28"/>
      <c r="L76" s="35">
        <v>1.36</v>
      </c>
      <c r="M76" s="19">
        <v>0</v>
      </c>
      <c r="N76" s="19">
        <v>0</v>
      </c>
      <c r="O76" s="19">
        <v>0</v>
      </c>
      <c r="P76" s="70" t="s">
        <v>15</v>
      </c>
      <c r="Q76" s="33"/>
    </row>
    <row r="77" spans="1:18" ht="38.25" customHeight="1" x14ac:dyDescent="0.2">
      <c r="A77" s="69"/>
      <c r="B77" s="8" t="s">
        <v>28</v>
      </c>
      <c r="C77" s="34">
        <f t="shared" ref="C77:C78" si="26">L77</f>
        <v>226.44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28"/>
      <c r="L77" s="35">
        <v>226.44</v>
      </c>
      <c r="M77" s="19">
        <v>0</v>
      </c>
      <c r="N77" s="19">
        <v>0</v>
      </c>
      <c r="O77" s="19">
        <v>0</v>
      </c>
      <c r="P77" s="70"/>
      <c r="Q77" s="33"/>
    </row>
    <row r="78" spans="1:18" ht="99" customHeight="1" x14ac:dyDescent="0.2">
      <c r="A78" s="69"/>
      <c r="B78" s="8" t="s">
        <v>50</v>
      </c>
      <c r="C78" s="34">
        <f t="shared" si="26"/>
        <v>1132.2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28"/>
      <c r="L78" s="35">
        <v>1132.2</v>
      </c>
      <c r="M78" s="19">
        <v>0</v>
      </c>
      <c r="N78" s="19">
        <v>0</v>
      </c>
      <c r="O78" s="19">
        <v>0</v>
      </c>
      <c r="P78" s="70"/>
      <c r="Q78" s="33"/>
    </row>
    <row r="79" spans="1:18" ht="33.75" customHeight="1" x14ac:dyDescent="0.2">
      <c r="A79" s="69" t="s">
        <v>58</v>
      </c>
      <c r="B79" s="17" t="s">
        <v>17</v>
      </c>
      <c r="C79" s="34">
        <f>L79</f>
        <v>1.1366700000000001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28"/>
      <c r="L79" s="35">
        <v>1.1366700000000001</v>
      </c>
      <c r="M79" s="19">
        <v>0</v>
      </c>
      <c r="N79" s="19">
        <v>0</v>
      </c>
      <c r="O79" s="19">
        <v>0</v>
      </c>
      <c r="P79" s="70" t="s">
        <v>15</v>
      </c>
      <c r="Q79" s="33"/>
    </row>
    <row r="80" spans="1:18" ht="40.5" customHeight="1" x14ac:dyDescent="0.2">
      <c r="A80" s="69"/>
      <c r="B80" s="8" t="s">
        <v>28</v>
      </c>
      <c r="C80" s="34">
        <f t="shared" ref="C80:C81" si="27">L80</f>
        <v>189.255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28"/>
      <c r="L80" s="35">
        <v>189.255</v>
      </c>
      <c r="M80" s="19">
        <v>0</v>
      </c>
      <c r="N80" s="19">
        <v>0</v>
      </c>
      <c r="O80" s="19">
        <v>0</v>
      </c>
      <c r="P80" s="70"/>
      <c r="Q80" s="33"/>
    </row>
    <row r="81" spans="1:17" ht="91.5" customHeight="1" x14ac:dyDescent="0.2">
      <c r="A81" s="69"/>
      <c r="B81" s="8" t="s">
        <v>50</v>
      </c>
      <c r="C81" s="34">
        <f t="shared" si="27"/>
        <v>946.27499999999998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28"/>
      <c r="L81" s="35">
        <v>946.27499999999998</v>
      </c>
      <c r="M81" s="19">
        <v>0</v>
      </c>
      <c r="N81" s="19">
        <v>0</v>
      </c>
      <c r="O81" s="19">
        <v>0</v>
      </c>
      <c r="P81" s="70"/>
      <c r="Q81" s="33"/>
    </row>
    <row r="82" spans="1:17" ht="40.5" customHeight="1" x14ac:dyDescent="0.2">
      <c r="A82" s="69" t="s">
        <v>59</v>
      </c>
      <c r="B82" s="17" t="s">
        <v>17</v>
      </c>
      <c r="C82" s="34">
        <f t="shared" ref="C82:C88" si="28">L82</f>
        <v>1.1879999999999999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28"/>
      <c r="L82" s="35">
        <v>1.1879999999999999</v>
      </c>
      <c r="M82" s="19">
        <v>0</v>
      </c>
      <c r="N82" s="19">
        <v>0</v>
      </c>
      <c r="O82" s="19">
        <v>0</v>
      </c>
      <c r="P82" s="70" t="s">
        <v>15</v>
      </c>
      <c r="Q82" s="33"/>
    </row>
    <row r="83" spans="1:17" ht="39" customHeight="1" x14ac:dyDescent="0.2">
      <c r="A83" s="69"/>
      <c r="B83" s="8" t="s">
        <v>28</v>
      </c>
      <c r="C83" s="34">
        <f t="shared" si="28"/>
        <v>197.80196000000001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28"/>
      <c r="L83" s="35">
        <v>197.80196000000001</v>
      </c>
      <c r="M83" s="19">
        <v>0</v>
      </c>
      <c r="N83" s="19">
        <v>0</v>
      </c>
      <c r="O83" s="19">
        <v>0</v>
      </c>
      <c r="P83" s="70"/>
      <c r="Q83" s="33"/>
    </row>
    <row r="84" spans="1:17" ht="90" customHeight="1" x14ac:dyDescent="0.2">
      <c r="A84" s="69"/>
      <c r="B84" s="8" t="s">
        <v>50</v>
      </c>
      <c r="C84" s="34">
        <f t="shared" si="28"/>
        <v>989.00978999999995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28"/>
      <c r="L84" s="36">
        <v>989.00978999999995</v>
      </c>
      <c r="M84" s="19">
        <v>0</v>
      </c>
      <c r="N84" s="19">
        <v>0</v>
      </c>
      <c r="O84" s="19">
        <v>0</v>
      </c>
      <c r="P84" s="70"/>
      <c r="Q84" s="33"/>
    </row>
    <row r="85" spans="1:17" ht="48" customHeight="1" x14ac:dyDescent="0.2">
      <c r="A85" s="69" t="s">
        <v>60</v>
      </c>
      <c r="B85" s="17" t="s">
        <v>17</v>
      </c>
      <c r="C85" s="34">
        <f t="shared" si="28"/>
        <v>1.92367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28"/>
      <c r="L85" s="35">
        <v>1.92367</v>
      </c>
      <c r="M85" s="19">
        <v>0</v>
      </c>
      <c r="N85" s="19">
        <v>0</v>
      </c>
      <c r="O85" s="19">
        <v>0</v>
      </c>
      <c r="P85" s="70" t="s">
        <v>15</v>
      </c>
      <c r="Q85" s="33"/>
    </row>
    <row r="86" spans="1:17" ht="34.5" customHeight="1" x14ac:dyDescent="0.2">
      <c r="A86" s="69"/>
      <c r="B86" s="8" t="s">
        <v>28</v>
      </c>
      <c r="C86" s="34">
        <f t="shared" si="28"/>
        <v>320.29050000000001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28"/>
      <c r="L86" s="35">
        <v>320.29050000000001</v>
      </c>
      <c r="M86" s="19">
        <v>0</v>
      </c>
      <c r="N86" s="19">
        <v>0</v>
      </c>
      <c r="O86" s="19">
        <v>0</v>
      </c>
      <c r="P86" s="70"/>
      <c r="Q86" s="33"/>
    </row>
    <row r="87" spans="1:17" ht="96" customHeight="1" x14ac:dyDescent="0.2">
      <c r="A87" s="69"/>
      <c r="B87" s="8" t="s">
        <v>50</v>
      </c>
      <c r="C87" s="34">
        <f t="shared" si="28"/>
        <v>1601.4524899999999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28"/>
      <c r="L87" s="35">
        <v>1601.4524899999999</v>
      </c>
      <c r="M87" s="19">
        <v>0</v>
      </c>
      <c r="N87" s="19">
        <v>0</v>
      </c>
      <c r="O87" s="19">
        <v>0</v>
      </c>
      <c r="P87" s="70"/>
      <c r="Q87" s="33"/>
    </row>
    <row r="88" spans="1:17" ht="39.75" customHeight="1" x14ac:dyDescent="0.2">
      <c r="A88" s="69" t="s">
        <v>61</v>
      </c>
      <c r="B88" s="17" t="s">
        <v>17</v>
      </c>
      <c r="C88" s="34">
        <f t="shared" si="28"/>
        <v>1.43333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28"/>
      <c r="L88" s="35">
        <v>1.43333</v>
      </c>
      <c r="M88" s="19">
        <v>0</v>
      </c>
      <c r="N88" s="19">
        <v>0</v>
      </c>
      <c r="O88" s="19">
        <v>0</v>
      </c>
      <c r="P88" s="70" t="s">
        <v>15</v>
      </c>
      <c r="Q88" s="33"/>
    </row>
    <row r="89" spans="1:17" ht="40.5" customHeight="1" x14ac:dyDescent="0.2">
      <c r="A89" s="69"/>
      <c r="B89" s="8" t="s">
        <v>28</v>
      </c>
      <c r="C89" s="34">
        <f t="shared" ref="C89:C90" si="29">L89</f>
        <v>238.65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28"/>
      <c r="L89" s="35">
        <v>238.65</v>
      </c>
      <c r="M89" s="19">
        <v>0</v>
      </c>
      <c r="N89" s="19">
        <v>0</v>
      </c>
      <c r="O89" s="19">
        <v>0</v>
      </c>
      <c r="P89" s="70"/>
      <c r="Q89" s="33"/>
    </row>
    <row r="90" spans="1:17" ht="95.25" customHeight="1" x14ac:dyDescent="0.2">
      <c r="A90" s="69"/>
      <c r="B90" s="8" t="s">
        <v>50</v>
      </c>
      <c r="C90" s="34">
        <f t="shared" si="29"/>
        <v>1193.25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28"/>
      <c r="L90" s="36">
        <v>1193.25</v>
      </c>
      <c r="M90" s="19">
        <v>0</v>
      </c>
      <c r="N90" s="19">
        <v>0</v>
      </c>
      <c r="O90" s="19">
        <v>0</v>
      </c>
      <c r="P90" s="70"/>
      <c r="Q90" s="33"/>
    </row>
    <row r="91" spans="1:17" ht="30" customHeight="1" x14ac:dyDescent="0.2">
      <c r="A91" s="69" t="s">
        <v>62</v>
      </c>
      <c r="B91" s="17" t="s">
        <v>17</v>
      </c>
      <c r="C91" s="34">
        <f>L91</f>
        <v>1.69333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28"/>
      <c r="L91" s="35">
        <v>1.69333</v>
      </c>
      <c r="M91" s="19">
        <v>0</v>
      </c>
      <c r="N91" s="19">
        <v>0</v>
      </c>
      <c r="O91" s="19">
        <v>0</v>
      </c>
      <c r="P91" s="70" t="s">
        <v>15</v>
      </c>
      <c r="Q91" s="33"/>
    </row>
    <row r="92" spans="1:17" ht="36.75" customHeight="1" x14ac:dyDescent="0.2">
      <c r="A92" s="69"/>
      <c r="B92" s="8" t="s">
        <v>28</v>
      </c>
      <c r="C92" s="34">
        <f t="shared" ref="C92:C93" si="30">L92</f>
        <v>281.94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28"/>
      <c r="L92" s="36">
        <v>281.94</v>
      </c>
      <c r="M92" s="19">
        <v>0</v>
      </c>
      <c r="N92" s="19">
        <v>0</v>
      </c>
      <c r="O92" s="19">
        <v>0</v>
      </c>
      <c r="P92" s="70"/>
      <c r="Q92" s="33"/>
    </row>
    <row r="93" spans="1:17" ht="90.75" customHeight="1" x14ac:dyDescent="0.2">
      <c r="A93" s="69"/>
      <c r="B93" s="8" t="s">
        <v>50</v>
      </c>
      <c r="C93" s="34">
        <f t="shared" si="30"/>
        <v>1409.7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28"/>
      <c r="L93" s="36">
        <v>1409.7</v>
      </c>
      <c r="M93" s="19">
        <v>0</v>
      </c>
      <c r="N93" s="19">
        <v>0</v>
      </c>
      <c r="O93" s="19">
        <v>0</v>
      </c>
      <c r="P93" s="70"/>
      <c r="Q93" s="33"/>
    </row>
    <row r="94" spans="1:17" ht="36.75" customHeight="1" x14ac:dyDescent="0.2">
      <c r="A94" s="69" t="s">
        <v>63</v>
      </c>
      <c r="B94" s="17" t="s">
        <v>17</v>
      </c>
      <c r="C94" s="34">
        <f>L94</f>
        <v>1.86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28"/>
      <c r="L94" s="35">
        <v>1.86</v>
      </c>
      <c r="M94" s="19">
        <v>0</v>
      </c>
      <c r="N94" s="19">
        <v>0</v>
      </c>
      <c r="O94" s="19">
        <v>0</v>
      </c>
      <c r="P94" s="70" t="s">
        <v>15</v>
      </c>
      <c r="Q94" s="33"/>
    </row>
    <row r="95" spans="1:17" ht="33" customHeight="1" x14ac:dyDescent="0.2">
      <c r="A95" s="69"/>
      <c r="B95" s="8" t="s">
        <v>28</v>
      </c>
      <c r="C95" s="34">
        <f t="shared" ref="C95:C96" si="31">L95</f>
        <v>309.69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28"/>
      <c r="L95" s="36">
        <v>309.69</v>
      </c>
      <c r="M95" s="19">
        <v>0</v>
      </c>
      <c r="N95" s="19">
        <v>0</v>
      </c>
      <c r="O95" s="19">
        <v>0</v>
      </c>
      <c r="P95" s="70"/>
      <c r="Q95" s="33"/>
    </row>
    <row r="96" spans="1:17" ht="82.5" customHeight="1" x14ac:dyDescent="0.2">
      <c r="A96" s="69"/>
      <c r="B96" s="8" t="s">
        <v>50</v>
      </c>
      <c r="C96" s="34">
        <f t="shared" si="31"/>
        <v>1548.45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28"/>
      <c r="L96" s="36">
        <v>1548.45</v>
      </c>
      <c r="M96" s="19">
        <v>0</v>
      </c>
      <c r="N96" s="19">
        <v>0</v>
      </c>
      <c r="O96" s="19">
        <v>0</v>
      </c>
      <c r="P96" s="70"/>
      <c r="Q96" s="33"/>
    </row>
    <row r="97" spans="1:17" ht="33" customHeight="1" x14ac:dyDescent="0.2">
      <c r="A97" s="69" t="s">
        <v>64</v>
      </c>
      <c r="B97" s="17" t="s">
        <v>17</v>
      </c>
      <c r="C97" s="34">
        <f>L97</f>
        <v>1.85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28"/>
      <c r="L97" s="35">
        <v>1.85</v>
      </c>
      <c r="M97" s="19">
        <v>0</v>
      </c>
      <c r="N97" s="19">
        <v>0</v>
      </c>
      <c r="O97" s="19">
        <v>0</v>
      </c>
      <c r="P97" s="70" t="s">
        <v>15</v>
      </c>
      <c r="Q97" s="33"/>
    </row>
    <row r="98" spans="1:17" ht="38.25" customHeight="1" x14ac:dyDescent="0.2">
      <c r="A98" s="69"/>
      <c r="B98" s="8" t="s">
        <v>28</v>
      </c>
      <c r="C98" s="34">
        <f t="shared" ref="C98:C99" si="32">L98</f>
        <v>308.02499999999998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28"/>
      <c r="L98" s="36">
        <v>308.02499999999998</v>
      </c>
      <c r="M98" s="19">
        <v>0</v>
      </c>
      <c r="N98" s="19">
        <v>0</v>
      </c>
      <c r="O98" s="19">
        <v>0</v>
      </c>
      <c r="P98" s="70"/>
      <c r="Q98" s="33"/>
    </row>
    <row r="99" spans="1:17" ht="86.25" customHeight="1" x14ac:dyDescent="0.2">
      <c r="A99" s="69"/>
      <c r="B99" s="8" t="s">
        <v>50</v>
      </c>
      <c r="C99" s="34">
        <f t="shared" si="32"/>
        <v>1540.125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28"/>
      <c r="L99" s="37">
        <v>1540.125</v>
      </c>
      <c r="M99" s="19">
        <v>0</v>
      </c>
      <c r="N99" s="19">
        <v>0</v>
      </c>
      <c r="O99" s="19">
        <v>0</v>
      </c>
      <c r="P99" s="70"/>
      <c r="Q99" s="33"/>
    </row>
    <row r="100" spans="1:17" ht="39" customHeight="1" x14ac:dyDescent="0.2">
      <c r="A100" s="69" t="s">
        <v>65</v>
      </c>
      <c r="B100" s="17" t="s">
        <v>17</v>
      </c>
      <c r="C100" s="34">
        <f>L100</f>
        <v>1.8333299999999999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28"/>
      <c r="L100" s="37">
        <v>1.8333299999999999</v>
      </c>
      <c r="M100" s="19">
        <v>0</v>
      </c>
      <c r="N100" s="19">
        <v>0</v>
      </c>
      <c r="O100" s="19">
        <v>0</v>
      </c>
      <c r="P100" s="70" t="s">
        <v>15</v>
      </c>
      <c r="Q100" s="33"/>
    </row>
    <row r="101" spans="1:17" ht="39" customHeight="1" x14ac:dyDescent="0.2">
      <c r="A101" s="69"/>
      <c r="B101" s="8" t="s">
        <v>28</v>
      </c>
      <c r="C101" s="34">
        <f t="shared" ref="C101:C102" si="33">L101</f>
        <v>305.25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28"/>
      <c r="L101" s="37">
        <v>305.25</v>
      </c>
      <c r="M101" s="19">
        <v>0</v>
      </c>
      <c r="N101" s="19">
        <v>0</v>
      </c>
      <c r="O101" s="19">
        <v>0</v>
      </c>
      <c r="P101" s="70"/>
      <c r="Q101" s="33"/>
    </row>
    <row r="102" spans="1:17" ht="92.25" customHeight="1" x14ac:dyDescent="0.2">
      <c r="A102" s="69"/>
      <c r="B102" s="8" t="s">
        <v>50</v>
      </c>
      <c r="C102" s="34">
        <f t="shared" si="33"/>
        <v>1526.25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28"/>
      <c r="L102" s="37">
        <v>1526.25</v>
      </c>
      <c r="M102" s="19">
        <v>0</v>
      </c>
      <c r="N102" s="19">
        <v>0</v>
      </c>
      <c r="O102" s="19">
        <v>0</v>
      </c>
      <c r="P102" s="70"/>
      <c r="Q102" s="33"/>
    </row>
    <row r="103" spans="1:17" ht="39" customHeight="1" x14ac:dyDescent="0.2">
      <c r="A103" s="69" t="s">
        <v>66</v>
      </c>
      <c r="B103" s="17" t="s">
        <v>17</v>
      </c>
      <c r="C103" s="34">
        <f>L103</f>
        <v>1.8833299999999999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28"/>
      <c r="L103" s="35">
        <v>1.8833299999999999</v>
      </c>
      <c r="M103" s="19">
        <v>0</v>
      </c>
      <c r="N103" s="19">
        <v>0</v>
      </c>
      <c r="O103" s="19">
        <v>0</v>
      </c>
      <c r="P103" s="70" t="s">
        <v>15</v>
      </c>
      <c r="Q103" s="33"/>
    </row>
    <row r="104" spans="1:17" ht="39.75" customHeight="1" x14ac:dyDescent="0.2">
      <c r="A104" s="69"/>
      <c r="B104" s="8" t="s">
        <v>28</v>
      </c>
      <c r="C104" s="34">
        <f t="shared" ref="C104:C105" si="34">L104</f>
        <v>313.57499999999999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28"/>
      <c r="L104" s="36">
        <v>313.57499999999999</v>
      </c>
      <c r="M104" s="19">
        <v>0</v>
      </c>
      <c r="N104" s="19">
        <v>0</v>
      </c>
      <c r="O104" s="19">
        <v>0</v>
      </c>
      <c r="P104" s="70"/>
      <c r="Q104" s="33"/>
    </row>
    <row r="105" spans="1:17" ht="83.25" customHeight="1" x14ac:dyDescent="0.2">
      <c r="A105" s="69"/>
      <c r="B105" s="8" t="s">
        <v>50</v>
      </c>
      <c r="C105" s="34">
        <f t="shared" si="34"/>
        <v>1567.875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28"/>
      <c r="L105" s="36">
        <v>1567.875</v>
      </c>
      <c r="M105" s="19">
        <v>0</v>
      </c>
      <c r="N105" s="19">
        <v>0</v>
      </c>
      <c r="O105" s="19">
        <v>0</v>
      </c>
      <c r="P105" s="70"/>
      <c r="Q105" s="33"/>
    </row>
    <row r="106" spans="1:17" ht="28.5" customHeight="1" x14ac:dyDescent="0.2">
      <c r="A106" s="69" t="s">
        <v>67</v>
      </c>
      <c r="B106" s="17" t="s">
        <v>17</v>
      </c>
      <c r="C106" s="34">
        <f>L106</f>
        <v>2.5666699999999998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28"/>
      <c r="L106" s="35">
        <v>2.5666699999999998</v>
      </c>
      <c r="M106" s="16"/>
      <c r="N106" s="19">
        <v>0</v>
      </c>
      <c r="O106" s="19">
        <v>0</v>
      </c>
      <c r="P106" s="70" t="s">
        <v>15</v>
      </c>
      <c r="Q106" s="33"/>
    </row>
    <row r="107" spans="1:17" ht="24.75" customHeight="1" x14ac:dyDescent="0.2">
      <c r="A107" s="69"/>
      <c r="B107" s="8" t="s">
        <v>28</v>
      </c>
      <c r="C107" s="34">
        <f t="shared" ref="C107:C108" si="35">L107</f>
        <v>427.35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28"/>
      <c r="L107" s="36">
        <v>427.35</v>
      </c>
      <c r="M107" s="16"/>
      <c r="N107" s="19">
        <v>0</v>
      </c>
      <c r="O107" s="19">
        <v>0</v>
      </c>
      <c r="P107" s="70"/>
      <c r="Q107" s="33"/>
    </row>
    <row r="108" spans="1:17" ht="66" customHeight="1" x14ac:dyDescent="0.2">
      <c r="A108" s="69"/>
      <c r="B108" s="8" t="s">
        <v>50</v>
      </c>
      <c r="C108" s="34">
        <f t="shared" si="35"/>
        <v>2136.75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28"/>
      <c r="L108" s="36">
        <v>2136.75</v>
      </c>
      <c r="M108" s="16"/>
      <c r="N108" s="19">
        <v>0</v>
      </c>
      <c r="O108" s="19">
        <v>0</v>
      </c>
      <c r="P108" s="70"/>
      <c r="Q108" s="33"/>
    </row>
    <row r="109" spans="1:17" ht="26.1" customHeight="1" x14ac:dyDescent="0.2">
      <c r="A109" s="69" t="s">
        <v>68</v>
      </c>
      <c r="B109" s="8" t="s">
        <v>17</v>
      </c>
      <c r="C109" s="34">
        <f>L109</f>
        <v>2.6967500000000002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28"/>
      <c r="L109" s="36">
        <v>2.6967500000000002</v>
      </c>
      <c r="M109" s="16"/>
      <c r="N109" s="19">
        <v>0</v>
      </c>
      <c r="O109" s="19">
        <v>0</v>
      </c>
      <c r="P109" s="70" t="s">
        <v>15</v>
      </c>
      <c r="Q109" s="33"/>
    </row>
    <row r="110" spans="1:17" ht="24.75" customHeight="1" x14ac:dyDescent="0.2">
      <c r="A110" s="69"/>
      <c r="B110" s="8" t="s">
        <v>28</v>
      </c>
      <c r="C110" s="34">
        <f t="shared" ref="C110:C111" si="36">L110</f>
        <v>449.00887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28"/>
      <c r="L110" s="36">
        <v>449.00887</v>
      </c>
      <c r="M110" s="16"/>
      <c r="N110" s="19">
        <v>0</v>
      </c>
      <c r="O110" s="19">
        <v>0</v>
      </c>
      <c r="P110" s="70"/>
      <c r="Q110" s="33"/>
    </row>
    <row r="111" spans="1:17" ht="66" customHeight="1" x14ac:dyDescent="0.2">
      <c r="A111" s="69"/>
      <c r="B111" s="8" t="s">
        <v>50</v>
      </c>
      <c r="C111" s="34">
        <f t="shared" si="36"/>
        <v>2245.0443799999998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28"/>
      <c r="L111" s="36">
        <v>2245.0443799999998</v>
      </c>
      <c r="M111" s="16"/>
      <c r="N111" s="19">
        <v>0</v>
      </c>
      <c r="O111" s="19">
        <v>0</v>
      </c>
      <c r="P111" s="70"/>
      <c r="Q111" s="33"/>
    </row>
    <row r="112" spans="1:17" ht="24.75" customHeight="1" x14ac:dyDescent="0.2">
      <c r="A112" s="69" t="s">
        <v>69</v>
      </c>
      <c r="B112" s="17" t="s">
        <v>17</v>
      </c>
      <c r="C112" s="34">
        <f>L112</f>
        <v>0.54325000000000001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28"/>
      <c r="L112" s="36">
        <v>0.54325000000000001</v>
      </c>
      <c r="M112" s="16"/>
      <c r="N112" s="19">
        <v>0</v>
      </c>
      <c r="O112" s="19">
        <v>0</v>
      </c>
      <c r="P112" s="70" t="s">
        <v>15</v>
      </c>
      <c r="Q112" s="33"/>
    </row>
    <row r="113" spans="1:28" ht="42.75" customHeight="1" x14ac:dyDescent="0.2">
      <c r="A113" s="69"/>
      <c r="B113" s="8" t="s">
        <v>28</v>
      </c>
      <c r="C113" s="34">
        <f t="shared" ref="C113:C114" si="37">L113</f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28"/>
      <c r="L113" s="36">
        <v>0</v>
      </c>
      <c r="M113" s="16"/>
      <c r="N113" s="19">
        <v>0</v>
      </c>
      <c r="O113" s="19">
        <v>0</v>
      </c>
      <c r="P113" s="70"/>
      <c r="Q113" s="33"/>
    </row>
    <row r="114" spans="1:28" ht="89.25" customHeight="1" x14ac:dyDescent="0.2">
      <c r="A114" s="69"/>
      <c r="B114" s="8" t="s">
        <v>50</v>
      </c>
      <c r="C114" s="34">
        <f t="shared" si="37"/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28"/>
      <c r="L114" s="36">
        <v>0</v>
      </c>
      <c r="M114" s="16"/>
      <c r="N114" s="19">
        <v>0</v>
      </c>
      <c r="O114" s="19">
        <v>0</v>
      </c>
      <c r="P114" s="70"/>
      <c r="Q114" s="33"/>
    </row>
    <row r="115" spans="1:28" ht="18.75" customHeight="1" x14ac:dyDescent="0.2">
      <c r="A115" s="72" t="s">
        <v>82</v>
      </c>
      <c r="B115" s="20" t="s">
        <v>17</v>
      </c>
      <c r="C115" s="16">
        <f>SUM(D115:O115)</f>
        <v>149244.19861999998</v>
      </c>
      <c r="D115" s="16">
        <f>D30+D60+D61+D62</f>
        <v>14578.866999999998</v>
      </c>
      <c r="E115" s="16">
        <f>E30+E60+E61+E62</f>
        <v>2590.6570000000002</v>
      </c>
      <c r="F115" s="16">
        <f>F30+F60+F61+F62</f>
        <v>2997.0039999999999</v>
      </c>
      <c r="G115" s="13">
        <f>G30+G60+G61+G62</f>
        <v>9016.9</v>
      </c>
      <c r="H115" s="13">
        <f>H30+H60+H61+H62</f>
        <v>1492.6</v>
      </c>
      <c r="I115" s="16">
        <f>I33+I60+I61+I62+I63</f>
        <v>13142.342219999999</v>
      </c>
      <c r="J115" s="18">
        <f>J25+J66</f>
        <v>80.583399999999997</v>
      </c>
      <c r="K115" s="19">
        <f>K25+K66</f>
        <v>2033.6999999999998</v>
      </c>
      <c r="L115" s="16">
        <f>L25+L70</f>
        <v>22577.044999999998</v>
      </c>
      <c r="M115" s="13">
        <f>M25+M66</f>
        <v>20115.5</v>
      </c>
      <c r="N115" s="38">
        <f>N25+N66</f>
        <v>30115.5</v>
      </c>
      <c r="O115" s="38">
        <f>O25+O66</f>
        <v>30503.5</v>
      </c>
      <c r="P115" s="70"/>
    </row>
    <row r="116" spans="1:28" ht="24" customHeight="1" x14ac:dyDescent="0.2">
      <c r="A116" s="73"/>
      <c r="B116" s="17" t="s">
        <v>18</v>
      </c>
      <c r="C116" s="16">
        <f>SUM(D116:O116)</f>
        <v>484643.55663999997</v>
      </c>
      <c r="D116" s="16">
        <f t="shared" ref="D116:I117" si="38">D31</f>
        <v>0</v>
      </c>
      <c r="E116" s="16">
        <f t="shared" si="38"/>
        <v>0</v>
      </c>
      <c r="F116" s="16">
        <f t="shared" si="38"/>
        <v>65026.326990000001</v>
      </c>
      <c r="G116" s="13">
        <f t="shared" si="38"/>
        <v>24082.67</v>
      </c>
      <c r="H116" s="13">
        <f t="shared" si="38"/>
        <v>79132.669999999984</v>
      </c>
      <c r="I116" s="16">
        <f t="shared" si="38"/>
        <v>0</v>
      </c>
      <c r="J116" s="18">
        <f>J31+J67</f>
        <v>80502.8</v>
      </c>
      <c r="K116" s="19">
        <f>K31+K67</f>
        <v>176267.25</v>
      </c>
      <c r="L116" s="16">
        <f>L26+L71</f>
        <v>9631.8396499999999</v>
      </c>
      <c r="M116" s="19">
        <f>M31+M67</f>
        <v>0</v>
      </c>
      <c r="N116" s="38">
        <f>N31+N67</f>
        <v>0</v>
      </c>
      <c r="O116" s="38">
        <f>O31+O67</f>
        <v>50000</v>
      </c>
      <c r="P116" s="70"/>
    </row>
    <row r="117" spans="1:28" ht="27.75" customHeight="1" x14ac:dyDescent="0.2">
      <c r="A117" s="73"/>
      <c r="B117" s="17" t="s">
        <v>19</v>
      </c>
      <c r="C117" s="16">
        <f>SUM(D117:O117)</f>
        <v>621691.41434000002</v>
      </c>
      <c r="D117" s="16">
        <f t="shared" si="38"/>
        <v>0</v>
      </c>
      <c r="E117" s="16">
        <f t="shared" si="38"/>
        <v>0</v>
      </c>
      <c r="F117" s="16">
        <f t="shared" si="38"/>
        <v>340074.42768000002</v>
      </c>
      <c r="G117" s="13">
        <f t="shared" si="38"/>
        <v>0</v>
      </c>
      <c r="H117" s="13">
        <f t="shared" si="38"/>
        <v>0</v>
      </c>
      <c r="I117" s="16">
        <f t="shared" si="38"/>
        <v>0</v>
      </c>
      <c r="J117" s="18">
        <f>J32</f>
        <v>0</v>
      </c>
      <c r="K117" s="19">
        <f>K68</f>
        <v>262717.78000000003</v>
      </c>
      <c r="L117" s="16">
        <f>L27+L72</f>
        <v>18899.20666</v>
      </c>
      <c r="M117" s="19">
        <f>M32</f>
        <v>0</v>
      </c>
      <c r="N117" s="38">
        <f>N32</f>
        <v>0</v>
      </c>
      <c r="O117" s="38">
        <f>O32</f>
        <v>0</v>
      </c>
      <c r="P117" s="70"/>
    </row>
    <row r="118" spans="1:28" ht="30.6" customHeight="1" x14ac:dyDescent="0.2">
      <c r="A118" s="73"/>
      <c r="B118" s="8" t="s">
        <v>20</v>
      </c>
      <c r="C118" s="16">
        <f>SUM(D118:O118)</f>
        <v>1255579.1696000001</v>
      </c>
      <c r="D118" s="16">
        <f>D115+D116+D117</f>
        <v>14578.866999999998</v>
      </c>
      <c r="E118" s="16">
        <f t="shared" ref="E118:I118" si="39">E115+E116+E117</f>
        <v>2590.6570000000002</v>
      </c>
      <c r="F118" s="16">
        <f t="shared" si="39"/>
        <v>408097.75867000001</v>
      </c>
      <c r="G118" s="13">
        <f t="shared" si="39"/>
        <v>33099.57</v>
      </c>
      <c r="H118" s="13">
        <f t="shared" si="39"/>
        <v>80625.26999999999</v>
      </c>
      <c r="I118" s="16">
        <f t="shared" si="39"/>
        <v>13142.342219999999</v>
      </c>
      <c r="J118" s="18">
        <f t="shared" ref="J118:O118" si="40">J115+J116+J117</f>
        <v>80583.383400000006</v>
      </c>
      <c r="K118" s="19">
        <f t="shared" si="40"/>
        <v>441018.73000000004</v>
      </c>
      <c r="L118" s="16">
        <f>L115+L116+L117</f>
        <v>51108.091310000003</v>
      </c>
      <c r="M118" s="19">
        <f t="shared" si="40"/>
        <v>20115.5</v>
      </c>
      <c r="N118" s="38">
        <f t="shared" si="40"/>
        <v>30115.5</v>
      </c>
      <c r="O118" s="38">
        <f t="shared" si="40"/>
        <v>80503.5</v>
      </c>
      <c r="P118" s="70"/>
    </row>
    <row r="119" spans="1:28" s="41" customFormat="1" ht="12" x14ac:dyDescent="0.2">
      <c r="K119" s="43"/>
      <c r="L119" s="44"/>
      <c r="M119" s="42"/>
      <c r="N119" s="42"/>
      <c r="O119" s="42"/>
    </row>
    <row r="120" spans="1:28" s="59" customFormat="1" ht="12" customHeight="1" x14ac:dyDescent="0.25">
      <c r="A120" s="68" t="s">
        <v>35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</row>
    <row r="121" spans="1:28" s="59" customFormat="1" ht="12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6"/>
      <c r="M121" s="46"/>
      <c r="N121" s="45"/>
      <c r="O121" s="45"/>
      <c r="P121" s="45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</row>
    <row r="122" spans="1:28" s="59" customFormat="1" ht="12" x14ac:dyDescent="0.25">
      <c r="A122" s="71" t="s">
        <v>54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</row>
    <row r="123" spans="1:28" s="59" customFormat="1" ht="12" x14ac:dyDescent="0.25">
      <c r="B123" s="45"/>
      <c r="C123" s="64">
        <f>C115+C116+C117</f>
        <v>1255579.1696000001</v>
      </c>
      <c r="D123" s="65"/>
      <c r="E123" s="65"/>
      <c r="F123" s="65"/>
      <c r="G123" s="65"/>
      <c r="H123" s="65"/>
      <c r="I123" s="65"/>
      <c r="J123" s="65"/>
      <c r="K123" s="66">
        <f>K115+K116+K117</f>
        <v>441018.73000000004</v>
      </c>
      <c r="L123" s="66">
        <f t="shared" ref="L123:O123" si="41">L115+L116+L117</f>
        <v>51108.091310000003</v>
      </c>
      <c r="M123" s="66">
        <f t="shared" si="41"/>
        <v>20115.5</v>
      </c>
      <c r="N123" s="66">
        <f t="shared" ref="N123" si="42">N115+N116+N117</f>
        <v>30115.5</v>
      </c>
      <c r="O123" s="66">
        <f t="shared" si="41"/>
        <v>80503.5</v>
      </c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</row>
    <row r="124" spans="1:28" x14ac:dyDescent="0.2"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spans="1:28" x14ac:dyDescent="0.2">
      <c r="C125" s="40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31" spans="15:24" x14ac:dyDescent="0.2">
      <c r="O131" s="39"/>
    </row>
    <row r="134" spans="15:24" x14ac:dyDescent="0.2">
      <c r="X134" s="39"/>
    </row>
    <row r="137" spans="15:24" x14ac:dyDescent="0.2">
      <c r="T137" s="39"/>
    </row>
  </sheetData>
  <mergeCells count="77">
    <mergeCell ref="A16:P16"/>
    <mergeCell ref="A17:P17"/>
    <mergeCell ref="P18:P19"/>
    <mergeCell ref="A20:P20"/>
    <mergeCell ref="K9:P9"/>
    <mergeCell ref="K1:P1"/>
    <mergeCell ref="K7:P7"/>
    <mergeCell ref="K8:P8"/>
    <mergeCell ref="A10:P10"/>
    <mergeCell ref="A12:A14"/>
    <mergeCell ref="B12:B14"/>
    <mergeCell ref="C12:M12"/>
    <mergeCell ref="P12:P14"/>
    <mergeCell ref="C13:C14"/>
    <mergeCell ref="D13:M13"/>
    <mergeCell ref="K4:P4"/>
    <mergeCell ref="K5:P5"/>
    <mergeCell ref="K3:P3"/>
    <mergeCell ref="K2:P2"/>
    <mergeCell ref="P21:P22"/>
    <mergeCell ref="A24:P24"/>
    <mergeCell ref="A25:A28"/>
    <mergeCell ref="P25:P28"/>
    <mergeCell ref="A29:P29"/>
    <mergeCell ref="A30:A33"/>
    <mergeCell ref="P30:P33"/>
    <mergeCell ref="P35:P36"/>
    <mergeCell ref="A37:A38"/>
    <mergeCell ref="P37:P40"/>
    <mergeCell ref="A39:A40"/>
    <mergeCell ref="A34:P34"/>
    <mergeCell ref="A41:A42"/>
    <mergeCell ref="P41:P42"/>
    <mergeCell ref="A43:A44"/>
    <mergeCell ref="P43:P48"/>
    <mergeCell ref="A46:A47"/>
    <mergeCell ref="P49:P55"/>
    <mergeCell ref="A56:A57"/>
    <mergeCell ref="P56:P61"/>
    <mergeCell ref="A58:A59"/>
    <mergeCell ref="A64:P64"/>
    <mergeCell ref="P103:P105"/>
    <mergeCell ref="P106:P108"/>
    <mergeCell ref="P109:P111"/>
    <mergeCell ref="P85:P87"/>
    <mergeCell ref="P88:P90"/>
    <mergeCell ref="P91:P93"/>
    <mergeCell ref="P97:P99"/>
    <mergeCell ref="P100:P102"/>
    <mergeCell ref="A82:A84"/>
    <mergeCell ref="A85:A87"/>
    <mergeCell ref="P94:P96"/>
    <mergeCell ref="A65:A68"/>
    <mergeCell ref="P65:P68"/>
    <mergeCell ref="A69:A72"/>
    <mergeCell ref="A76:A78"/>
    <mergeCell ref="A79:A81"/>
    <mergeCell ref="P69:P72"/>
    <mergeCell ref="P73:P75"/>
    <mergeCell ref="P76:P78"/>
    <mergeCell ref="P79:P81"/>
    <mergeCell ref="A120:P120"/>
    <mergeCell ref="A112:A114"/>
    <mergeCell ref="P112:P114"/>
    <mergeCell ref="A122:P122"/>
    <mergeCell ref="A73:A75"/>
    <mergeCell ref="A88:A90"/>
    <mergeCell ref="A91:A93"/>
    <mergeCell ref="A94:A96"/>
    <mergeCell ref="A109:A111"/>
    <mergeCell ref="A115:A118"/>
    <mergeCell ref="P115:P118"/>
    <mergeCell ref="A97:A99"/>
    <mergeCell ref="A100:A102"/>
    <mergeCell ref="A103:A105"/>
    <mergeCell ref="A106:A108"/>
    <mergeCell ref="P82:P84"/>
  </mergeCells>
  <pageMargins left="0.31496062992125984" right="0.27559055118110237" top="0.27559055118110237" bottom="0.27559055118110237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2023-03-20T08:39:47Z</dcterms:modified>
</cp:coreProperties>
</file>