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50" yWindow="-15" windowWidth="2100" windowHeight="1170"/>
  </bookViews>
  <sheets>
    <sheet name="Приложение  1" sheetId="2" r:id="rId1"/>
  </sheets>
  <calcPr calcId="145621"/>
</workbook>
</file>

<file path=xl/calcChain.xml><?xml version="1.0" encoding="utf-8"?>
<calcChain xmlns="http://schemas.openxmlformats.org/spreadsheetml/2006/main">
  <c r="J121" i="2" l="1"/>
  <c r="I159" i="2" s="1"/>
  <c r="G131" i="2"/>
  <c r="I132" i="2"/>
  <c r="G132" i="2" s="1"/>
  <c r="J66" i="2"/>
  <c r="I74" i="2" s="1"/>
  <c r="I155" i="2" s="1"/>
  <c r="F154" i="2"/>
  <c r="J29" i="2"/>
  <c r="I100" i="2"/>
  <c r="G100" i="2" s="1"/>
  <c r="I99" i="2"/>
  <c r="I98" i="2"/>
  <c r="I97" i="2"/>
  <c r="I138" i="2"/>
  <c r="I137" i="2"/>
  <c r="H76" i="2"/>
  <c r="G76" i="2" s="1"/>
  <c r="H75" i="2"/>
  <c r="H74" i="2"/>
  <c r="H73" i="2"/>
  <c r="H97" i="2" s="1"/>
  <c r="I76" i="2"/>
  <c r="I75" i="2"/>
  <c r="I73" i="2"/>
  <c r="I116" i="2"/>
  <c r="I115" i="2"/>
  <c r="I113" i="2"/>
  <c r="I54" i="2"/>
  <c r="I55" i="2"/>
  <c r="H54" i="2"/>
  <c r="H53" i="2"/>
  <c r="H55" i="2"/>
  <c r="H52" i="2"/>
  <c r="G51" i="2"/>
  <c r="J37" i="2"/>
  <c r="O37" i="2" s="1"/>
  <c r="G43" i="2"/>
  <c r="G42" i="2"/>
  <c r="G41" i="2"/>
  <c r="G40" i="2"/>
  <c r="I160" i="2"/>
  <c r="H160" i="2"/>
  <c r="F160" i="2"/>
  <c r="G161" i="2"/>
  <c r="O68" i="2"/>
  <c r="O20" i="2"/>
  <c r="P20" i="2"/>
  <c r="G39" i="2"/>
  <c r="G38" i="2"/>
  <c r="G36" i="2"/>
  <c r="G47" i="2"/>
  <c r="G46" i="2"/>
  <c r="G45" i="2"/>
  <c r="G44" i="2"/>
  <c r="G35" i="2"/>
  <c r="G34" i="2"/>
  <c r="G33" i="2"/>
  <c r="G32" i="2"/>
  <c r="I119" i="2"/>
  <c r="I120" i="2"/>
  <c r="N146" i="2"/>
  <c r="I175" i="2"/>
  <c r="H175" i="2"/>
  <c r="H166" i="2"/>
  <c r="I179" i="2"/>
  <c r="N120" i="2" l="1"/>
  <c r="I154" i="2"/>
  <c r="I162" i="2"/>
  <c r="G162" i="2" s="1"/>
  <c r="G75" i="2"/>
  <c r="I158" i="2"/>
  <c r="I136" i="2"/>
  <c r="H115" i="2"/>
  <c r="G97" i="2"/>
  <c r="O25" i="2"/>
  <c r="G37" i="2"/>
  <c r="H99" i="2"/>
  <c r="G99" i="2" s="1"/>
  <c r="G73" i="2"/>
  <c r="I53" i="2"/>
  <c r="H98" i="2"/>
  <c r="G74" i="2"/>
  <c r="H114" i="2"/>
  <c r="G114" i="2" s="1"/>
  <c r="H113" i="2"/>
  <c r="G113" i="2" s="1"/>
  <c r="P28" i="2"/>
  <c r="P30" i="2" s="1"/>
  <c r="F174" i="2"/>
  <c r="I174" i="2"/>
  <c r="F165" i="2"/>
  <c r="I165" i="2"/>
  <c r="H154" i="2"/>
  <c r="F141" i="2"/>
  <c r="H138" i="2" l="1"/>
  <c r="G138" i="2" s="1"/>
  <c r="G115" i="2"/>
  <c r="H116" i="2"/>
  <c r="G116" i="2" s="1"/>
  <c r="G98" i="2"/>
  <c r="H136" i="2"/>
  <c r="G136" i="2" s="1"/>
  <c r="H137" i="2"/>
  <c r="G137" i="2" s="1"/>
  <c r="H135" i="2"/>
  <c r="N154" i="2"/>
  <c r="F179" i="2"/>
  <c r="F176" i="2"/>
  <c r="F175" i="2"/>
  <c r="F156" i="2"/>
  <c r="F166" i="2"/>
  <c r="F170" i="2"/>
  <c r="F168" i="2"/>
  <c r="F147" i="2"/>
  <c r="F159" i="2"/>
  <c r="G180" i="2"/>
  <c r="G179" i="2"/>
  <c r="I177" i="2"/>
  <c r="F177" i="2"/>
  <c r="H176" i="2"/>
  <c r="G176" i="2" s="1"/>
  <c r="N175" i="2"/>
  <c r="I170" i="2"/>
  <c r="N170" i="2" s="1"/>
  <c r="I166" i="2"/>
  <c r="G171" i="2"/>
  <c r="I168" i="2"/>
  <c r="H168" i="2"/>
  <c r="I167" i="2"/>
  <c r="H167" i="2"/>
  <c r="F167" i="2"/>
  <c r="H155" i="2"/>
  <c r="H142" i="2"/>
  <c r="I142" i="2"/>
  <c r="I143" i="2"/>
  <c r="G159" i="2"/>
  <c r="I157" i="2"/>
  <c r="I156" i="2"/>
  <c r="F157" i="2"/>
  <c r="F155" i="2"/>
  <c r="G160" i="2"/>
  <c r="H157" i="2"/>
  <c r="H156" i="2"/>
  <c r="G121" i="2"/>
  <c r="I125" i="2"/>
  <c r="I149" i="2" s="1"/>
  <c r="I144" i="2"/>
  <c r="H144" i="2"/>
  <c r="H177" i="2" s="1"/>
  <c r="G177" i="2" s="1"/>
  <c r="F146" i="2"/>
  <c r="G151" i="2"/>
  <c r="F143" i="2"/>
  <c r="G96" i="2"/>
  <c r="G95" i="2"/>
  <c r="G94" i="2"/>
  <c r="I169" i="2" l="1"/>
  <c r="G169" i="2" s="1"/>
  <c r="I163" i="2"/>
  <c r="H152" i="2"/>
  <c r="G149" i="2"/>
  <c r="G166" i="2"/>
  <c r="G175" i="2"/>
  <c r="G168" i="2"/>
  <c r="I178" i="2"/>
  <c r="N178" i="2" s="1"/>
  <c r="H163" i="2"/>
  <c r="N155" i="2"/>
  <c r="G120" i="2"/>
  <c r="H172" i="2"/>
  <c r="N179" i="2"/>
  <c r="G174" i="2"/>
  <c r="N166" i="2"/>
  <c r="G167" i="2"/>
  <c r="G165" i="2"/>
  <c r="N169" i="2"/>
  <c r="G170" i="2"/>
  <c r="N159" i="2"/>
  <c r="I152" i="2"/>
  <c r="G154" i="2"/>
  <c r="G156" i="2"/>
  <c r="G155" i="2"/>
  <c r="G157" i="2"/>
  <c r="I172" i="2" l="1"/>
  <c r="G172" i="2" s="1"/>
  <c r="O154" i="2"/>
  <c r="N158" i="2"/>
  <c r="O152" i="2"/>
  <c r="G163" i="2"/>
  <c r="G178" i="2"/>
  <c r="G158" i="2"/>
  <c r="G152" i="2" l="1"/>
  <c r="F142" i="2"/>
  <c r="F144" i="2"/>
  <c r="G123" i="2"/>
  <c r="G112" i="2"/>
  <c r="G107" i="2"/>
  <c r="G93" i="2" l="1"/>
  <c r="G89" i="2"/>
  <c r="G85" i="2"/>
  <c r="G81" i="2"/>
  <c r="G86" i="2"/>
  <c r="G87" i="2"/>
  <c r="G88" i="2"/>
  <c r="G72" i="2"/>
  <c r="G64" i="2"/>
  <c r="G68" i="2"/>
  <c r="G65" i="2"/>
  <c r="G60" i="2"/>
  <c r="G31" i="2"/>
  <c r="G23" i="2"/>
  <c r="I126" i="2"/>
  <c r="I150" i="2" s="1"/>
  <c r="G147" i="2"/>
  <c r="G127" i="2"/>
  <c r="J28" i="2"/>
  <c r="G55" i="2" l="1"/>
  <c r="G150" i="2"/>
  <c r="I148" i="2"/>
  <c r="G126" i="2"/>
  <c r="I124" i="2"/>
  <c r="J24" i="2"/>
  <c r="G125" i="2"/>
  <c r="G122" i="2"/>
  <c r="G119" i="2"/>
  <c r="I141" i="2" l="1"/>
  <c r="I52" i="2"/>
  <c r="G148" i="2"/>
  <c r="I145" i="2"/>
  <c r="N124" i="2"/>
  <c r="I135" i="2"/>
  <c r="G135" i="2" s="1"/>
  <c r="G124" i="2"/>
  <c r="G90" i="2"/>
  <c r="G91" i="2"/>
  <c r="G92" i="2"/>
  <c r="G145" i="2" l="1"/>
  <c r="N145" i="2"/>
  <c r="N139" i="2"/>
  <c r="I139" i="2"/>
  <c r="O124" i="2"/>
  <c r="G146" i="2"/>
  <c r="I181" i="2" l="1"/>
  <c r="G84" i="2"/>
  <c r="G83" i="2"/>
  <c r="G82" i="2"/>
  <c r="N142" i="2" l="1"/>
  <c r="G133" i="2" l="1"/>
  <c r="N133" i="2"/>
  <c r="G134" i="2"/>
  <c r="N134" i="2"/>
  <c r="H141" i="2"/>
  <c r="G111" i="2"/>
  <c r="G110" i="2"/>
  <c r="G109" i="2"/>
  <c r="H143" i="2"/>
  <c r="G140" i="2"/>
  <c r="G130" i="2"/>
  <c r="G129" i="2"/>
  <c r="G128" i="2"/>
  <c r="G106" i="2"/>
  <c r="G105" i="2"/>
  <c r="G104" i="2"/>
  <c r="G80" i="2"/>
  <c r="G79" i="2"/>
  <c r="G78" i="2"/>
  <c r="G71" i="2"/>
  <c r="G69" i="2"/>
  <c r="G67" i="2"/>
  <c r="G66" i="2"/>
  <c r="G63" i="2"/>
  <c r="G62" i="2"/>
  <c r="G61" i="2"/>
  <c r="G59" i="2"/>
  <c r="G58" i="2"/>
  <c r="G57" i="2"/>
  <c r="G50" i="2"/>
  <c r="G49" i="2"/>
  <c r="G48" i="2"/>
  <c r="G30" i="2"/>
  <c r="G29" i="2"/>
  <c r="G28" i="2"/>
  <c r="G26" i="2"/>
  <c r="G25" i="2"/>
  <c r="G24" i="2"/>
  <c r="G22" i="2"/>
  <c r="G21" i="2"/>
  <c r="G20" i="2"/>
  <c r="G52" i="2" l="1"/>
  <c r="H139" i="2"/>
  <c r="G139" i="2" s="1"/>
  <c r="G181" i="2" s="1"/>
  <c r="G54" i="2"/>
  <c r="G53" i="2"/>
  <c r="N96" i="2"/>
  <c r="N127" i="2" s="1"/>
  <c r="P46" i="2"/>
  <c r="N131" i="2"/>
  <c r="G143" i="2"/>
  <c r="G142" i="2"/>
  <c r="G144" i="2"/>
  <c r="H181" i="2" l="1"/>
  <c r="G141" i="2"/>
</calcChain>
</file>

<file path=xl/sharedStrings.xml><?xml version="1.0" encoding="utf-8"?>
<sst xmlns="http://schemas.openxmlformats.org/spreadsheetml/2006/main" count="244" uniqueCount="113">
  <si>
    <t>Приложение</t>
  </si>
  <si>
    <t>к муниципальной программе</t>
  </si>
  <si>
    <t>№ п/п</t>
  </si>
  <si>
    <t>Наименование объекта, мероприятия</t>
  </si>
  <si>
    <t>Код главного распорядителя бюджетных средств</t>
  </si>
  <si>
    <t>Код раздела, подраздела, целевой статьи  и вида расходов</t>
  </si>
  <si>
    <t>Код классификации  операций сектора государственного управления, относящихся к расходам  бюджета</t>
  </si>
  <si>
    <t>Всего</t>
  </si>
  <si>
    <t>Областной бюджет</t>
  </si>
  <si>
    <t>1.1.</t>
  </si>
  <si>
    <t>1.2.</t>
  </si>
  <si>
    <t>1.3.</t>
  </si>
  <si>
    <t>в том числе:</t>
  </si>
  <si>
    <t>Индикативные показатели</t>
  </si>
  <si>
    <t>4. Объекты капитального ремонта</t>
  </si>
  <si>
    <t>Ед.изм.</t>
  </si>
  <si>
    <t>Количество</t>
  </si>
  <si>
    <t>Местный бюджет</t>
  </si>
  <si>
    <t xml:space="preserve">Срок  проведения мероприятия  </t>
  </si>
  <si>
    <t>Парк победы</t>
  </si>
  <si>
    <t>объект</t>
  </si>
  <si>
    <t>1.Объекты капитального строительства,реконструкции находящихся на стадии разработки проектно-сметной документации, государственной экспертизы проекта.</t>
  </si>
  <si>
    <t>2.1.</t>
  </si>
  <si>
    <t>2.2.</t>
  </si>
  <si>
    <t>2.3.</t>
  </si>
  <si>
    <t xml:space="preserve">Итого за 2021 год </t>
  </si>
  <si>
    <t xml:space="preserve">Итого за 2022 год </t>
  </si>
  <si>
    <t xml:space="preserve">Итого за 2023 год </t>
  </si>
  <si>
    <t>Проведение проверки достоверности определения сметной стоимости объектов капитального строительства, строительство или реконструкция которых финансируются полностью или частично за счет средств соответствующего бюджета</t>
  </si>
  <si>
    <t>3. Объекты капитального строительства, реконструкции, планируемых к вводу в эксплуатацию.</t>
  </si>
  <si>
    <t>шт</t>
  </si>
  <si>
    <t>3.1.</t>
  </si>
  <si>
    <t>-</t>
  </si>
  <si>
    <t>2.4.</t>
  </si>
  <si>
    <t>Капитальный ремонт памятника "Скорбящая мать"</t>
  </si>
  <si>
    <t>Газоснабжение жилых домов пос.Суворовский в г.Златоусте Челябинской области</t>
  </si>
  <si>
    <t>Газопровод высокого давления к селу Куваши ЗГО</t>
  </si>
  <si>
    <t>1.Объекты капитального строительства,реконструкции, находящиеся на стадии разработки проектно-сметной документации, государственной экспертизы проекта.</t>
  </si>
  <si>
    <t>3.2.</t>
  </si>
  <si>
    <t>3.3.</t>
  </si>
  <si>
    <t>3.4.</t>
  </si>
  <si>
    <t>3.5.</t>
  </si>
  <si>
    <t>«Капитальное строительство, реконструкция и капитальный ремонт объектов собственности Златоустовского городского округа "</t>
  </si>
  <si>
    <t>0502 1400100850 407</t>
  </si>
  <si>
    <t>Газопровод высокого давления к селу Куваши</t>
  </si>
  <si>
    <t>Планируемые объемы финансирования                             (тыс. рублей)</t>
  </si>
  <si>
    <t>План  реализации Мероприятия 1</t>
  </si>
  <si>
    <t xml:space="preserve">2. Объекты капитального строительства,реконструкции, находящиеся на стадии строительства, реконструкции. </t>
  </si>
  <si>
    <t>0412 1400200800 244</t>
  </si>
  <si>
    <t>0412 1400300800 611</t>
  </si>
  <si>
    <t>План  реализации Мероприятия 2</t>
  </si>
  <si>
    <t>План  реализации Мероприятия 3</t>
  </si>
  <si>
    <t>1.Объекты капитального ремонта на стадии разработки проектно-изыскательской,сметной документации.</t>
  </si>
  <si>
    <t>2.Объекты капитального ремонта в стадии производства ремонтных работ.</t>
  </si>
  <si>
    <t xml:space="preserve">2. Объекты капитального строительства, находящихся на стадии строительства. </t>
  </si>
  <si>
    <t>Мероприятие 3: Исполнение функции заказчика-застройщика Администрации Златоустовского городского округа .</t>
  </si>
  <si>
    <t>Приложение 1</t>
  </si>
  <si>
    <t>"Капитальное строительство, реконструкция и капитальный ремонт объектов собственности Златоустовского городского округа "</t>
  </si>
  <si>
    <t>Газопровод пос.Дегтярка и пос.Уржумка</t>
  </si>
  <si>
    <t>Мероприятие 1: Строительство, реконструкция объектов муниципальной собственности</t>
  </si>
  <si>
    <t>Мероприятие 2: Капитальный ремонт объектов муниципальной собственности</t>
  </si>
  <si>
    <t>ед.</t>
  </si>
  <si>
    <t>Газоснабжение поселка Закаменский в г. Златоусте, Челябинской области</t>
  </si>
  <si>
    <t>1.5.</t>
  </si>
  <si>
    <t>закл.</t>
  </si>
  <si>
    <t>Магистральный газопровод высокого давления в поселке  Тундуш ЗГО</t>
  </si>
  <si>
    <t>0</t>
  </si>
  <si>
    <t>Предоставление субсидии на иные цели в том числе на:</t>
  </si>
  <si>
    <t>исполнение судебных актов (неустойки, штрафы, пени, гос.пошлина)</t>
  </si>
  <si>
    <t>приобретение основных средств  (высокоточных строительных приборов)</t>
  </si>
  <si>
    <t>оплатта сервитутов</t>
  </si>
  <si>
    <t xml:space="preserve"> Организация строительства, реконструкции, капитального ремонта объектов капитального          строительства и сооружений с ведением работ по строительному контролю</t>
  </si>
  <si>
    <t xml:space="preserve">Предоставление субсидии на иные цели </t>
  </si>
  <si>
    <t>5. Исполнение функции заказчика-застройщика Администрации Златоустовского городского округа, втом числе:</t>
  </si>
  <si>
    <t>5.1. Проведение проверки достоверности определения сметной стоимости объектов капитального строительства, строительство или реконструкция которых финансируются полностью или частично за счет средств соответствующего бюджета</t>
  </si>
  <si>
    <t>5.2. Организация строительства, реконструкции, капитального ремонта объектов капитального          строительства и сооружений с ведением работ по строительному контролю</t>
  </si>
  <si>
    <t>5.1. Организация строительства, реконструкции, капитального ремонта объектов капитального          строительства и сооружений с ведением работ по строительному контролю</t>
  </si>
  <si>
    <t xml:space="preserve">5.2. Предоставление субсидии на иные цели </t>
  </si>
  <si>
    <t>Итого за 2021–2024годы</t>
  </si>
  <si>
    <t xml:space="preserve">Итого за 2024 год </t>
  </si>
  <si>
    <t>5. Исполнение функции заказчика-застройщика Администрации Златоустовского городского округа, в том числе:</t>
  </si>
  <si>
    <t>оплата сервитутов</t>
  </si>
  <si>
    <t>основных мероприятий муниципальной программы</t>
  </si>
  <si>
    <t>Перечень</t>
  </si>
  <si>
    <t>1.4.</t>
  </si>
  <si>
    <t>1.6.</t>
  </si>
  <si>
    <t>1.7.</t>
  </si>
  <si>
    <t>Газоснабжение жилых домов поселка Чапаевский в г.Златоусте</t>
  </si>
  <si>
    <t>5.3. Предоставление субсидии на иные цели, в том числе на:</t>
  </si>
  <si>
    <t xml:space="preserve">5.2. Предоставление субсидии на иные цели,  в том числе на: </t>
  </si>
  <si>
    <t>ремонт лестничного марша, МБУ «Капитальное строительство»,г.Златоуст, пос.Энергетиков,д.66</t>
  </si>
  <si>
    <t>Газификация 7-й жилищный участок (3-я очередь)</t>
  </si>
  <si>
    <t>1.8.</t>
  </si>
  <si>
    <t xml:space="preserve"> г.Златоуст, микрорайон Чернореченский. Газоснабжение  жилых домов по ул.Земляничная, Калиновая, Вишневая,  Малиновая</t>
  </si>
  <si>
    <t>Челябинская область, г.Златоуст, микрорайон Чернореченский. Газоснабжение жилых домов (2 этап)</t>
  </si>
  <si>
    <t>7 жу</t>
  </si>
  <si>
    <t>Чапаев</t>
  </si>
  <si>
    <t>Чернореч</t>
  </si>
  <si>
    <t>Итого по п.1</t>
  </si>
  <si>
    <t>Итого по п.2</t>
  </si>
  <si>
    <t>Итого по п.3</t>
  </si>
  <si>
    <t>Итого по мероприятию 2</t>
  </si>
  <si>
    <t>Итого по мероприятию 3</t>
  </si>
  <si>
    <t>=</t>
  </si>
  <si>
    <t xml:space="preserve">Строительство вело-пешеходного моста в г.Златоусте , расположенного по адресу: г.Златоуст, по ул.Олимпийская между домами 21 и 15,  в сторону водоема "Тарелка" </t>
  </si>
  <si>
    <t>Исполнение судебных актов по объекту «Спортивный центр, расположенный по адресу:456200, Челябинская область, г.Златоуст, пр-т. 30-летия Победы, севернее гостиницы «Таганай»</t>
  </si>
  <si>
    <t>Предоставление субсидии на иные цели:  на ремонт лестничного марша, МБУ «Капитальное строительство»,  г.Златоуст, пос.Энергетиков,д.66</t>
  </si>
  <si>
    <t>ПРИЛОЖЕНИЕ</t>
  </si>
  <si>
    <t>Утверждено</t>
  </si>
  <si>
    <t>Златоустовского городского округа</t>
  </si>
  <si>
    <t>«Капитальное строительство, реконструкция
 и капитальный ремонт объектов собственности 
Златоустовского городского округа»</t>
  </si>
  <si>
    <t>постановлением Администрации</t>
  </si>
  <si>
    <t>от 09.11.2022 г. № 483-П/АДМ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</si>
</sst>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#,##0\ _₽"/>
    <numFmt numFmtId="165" formatCode="#,##0_ ;\-#,##0\ "/>
    <numFmt numFmtId="166" formatCode="_-* #,##0.0\ _₽_-;\-* #,##0.0\ _₽_-;_-* &quot;-&quot;?\ _₽_-;_-@_-"/>
    <numFmt numFmtId="167" formatCode="_-* #,##0.000\ _₽_-;\-* #,##0.000\ _₽_-;_-* &quot;-&quot;???\ _₽_-;_-@_-"/>
    <numFmt numFmtId="168" formatCode="#,##0.00_ ;\-#,##0.00\ "/>
  </numFmts>
  <fonts count="13" x14ac:knownFonts="1">
    <font>
      <sz val="11"/>
      <color theme="1"/>
      <name val="Calibri"/>
      <family val="2"/>
      <charset val="204"/>
      <scheme val="minor"/>
    </font>
    <font>
      <sz val="11.5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20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0.5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0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1" fillId="2" borderId="6" xfId="0" applyFont="1" applyFill="1" applyBorder="1" applyAlignment="1">
      <alignment horizontal="center" vertical="center" wrapText="1"/>
    </xf>
    <xf numFmtId="43" fontId="4" fillId="2" borderId="0" xfId="0" applyNumberFormat="1" applyFont="1" applyFill="1"/>
    <xf numFmtId="43" fontId="1" fillId="2" borderId="1" xfId="0" applyNumberFormat="1" applyFont="1" applyFill="1" applyBorder="1" applyAlignment="1">
      <alignment horizontal="center" vertical="top" wrapText="1"/>
    </xf>
    <xf numFmtId="0" fontId="4" fillId="0" borderId="0" xfId="0" applyFont="1"/>
    <xf numFmtId="43" fontId="4" fillId="0" borderId="0" xfId="0" applyNumberFormat="1" applyFont="1"/>
    <xf numFmtId="43" fontId="1" fillId="2" borderId="9" xfId="0" applyNumberFormat="1" applyFont="1" applyFill="1" applyBorder="1" applyAlignment="1">
      <alignment vertical="top" wrapText="1"/>
    </xf>
    <xf numFmtId="43" fontId="1" fillId="2" borderId="10" xfId="0" applyNumberFormat="1" applyFont="1" applyFill="1" applyBorder="1" applyAlignment="1">
      <alignment vertical="top" wrapText="1"/>
    </xf>
    <xf numFmtId="43" fontId="5" fillId="0" borderId="0" xfId="0" applyNumberFormat="1" applyFont="1"/>
    <xf numFmtId="164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top" wrapText="1"/>
    </xf>
    <xf numFmtId="167" fontId="1" fillId="2" borderId="1" xfId="0" applyNumberFormat="1" applyFont="1" applyFill="1" applyBorder="1" applyAlignment="1">
      <alignment horizontal="center" vertical="top" wrapText="1"/>
    </xf>
    <xf numFmtId="0" fontId="4" fillId="2" borderId="0" xfId="0" applyFont="1" applyFill="1"/>
    <xf numFmtId="167" fontId="4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43" fontId="6" fillId="0" borderId="0" xfId="0" applyNumberFormat="1" applyFont="1"/>
    <xf numFmtId="0" fontId="5" fillId="2" borderId="0" xfId="0" applyFont="1" applyFill="1"/>
    <xf numFmtId="166" fontId="1" fillId="2" borderId="9" xfId="0" applyNumberFormat="1" applyFont="1" applyFill="1" applyBorder="1" applyAlignment="1">
      <alignment vertical="top" wrapText="1"/>
    </xf>
    <xf numFmtId="167" fontId="1" fillId="2" borderId="10" xfId="0" applyNumberFormat="1" applyFont="1" applyFill="1" applyBorder="1" applyAlignment="1">
      <alignment vertical="top" wrapText="1"/>
    </xf>
    <xf numFmtId="0" fontId="1" fillId="2" borderId="1" xfId="0" applyNumberFormat="1" applyFon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indent="15"/>
    </xf>
    <xf numFmtId="0" fontId="9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2" borderId="1" xfId="0" applyFont="1" applyFill="1" applyBorder="1" applyAlignment="1">
      <alignment horizontal="center" vertical="top" wrapText="1"/>
    </xf>
    <xf numFmtId="167" fontId="1" fillId="2" borderId="9" xfId="0" applyNumberFormat="1" applyFont="1" applyFill="1" applyBorder="1" applyAlignment="1">
      <alignment vertical="top" wrapText="1"/>
    </xf>
    <xf numFmtId="0" fontId="1" fillId="2" borderId="12" xfId="0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1" fillId="2" borderId="5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3" fontId="1" fillId="2" borderId="9" xfId="0" applyNumberFormat="1" applyFont="1" applyFill="1" applyBorder="1" applyAlignment="1">
      <alignment horizontal="center" vertical="center" wrapText="1"/>
    </xf>
    <xf numFmtId="43" fontId="1" fillId="2" borderId="10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vertical="center" wrapText="1"/>
    </xf>
    <xf numFmtId="166" fontId="1" fillId="2" borderId="7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66" fontId="7" fillId="3" borderId="1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167" fontId="1" fillId="0" borderId="1" xfId="0" applyNumberFormat="1" applyFont="1" applyBorder="1" applyAlignment="1">
      <alignment horizontal="center" vertical="center" wrapText="1"/>
    </xf>
    <xf numFmtId="43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7" fontId="1" fillId="0" borderId="6" xfId="0" applyNumberFormat="1" applyFont="1" applyBorder="1" applyAlignment="1">
      <alignment horizontal="center" vertical="center" wrapText="1"/>
    </xf>
    <xf numFmtId="167" fontId="7" fillId="0" borderId="6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top" wrapText="1"/>
    </xf>
    <xf numFmtId="167" fontId="1" fillId="2" borderId="10" xfId="0" applyNumberFormat="1" applyFont="1" applyFill="1" applyBorder="1" applyAlignment="1">
      <alignment horizontal="center" vertical="center" wrapText="1"/>
    </xf>
    <xf numFmtId="167" fontId="7" fillId="3" borderId="1" xfId="0" applyNumberFormat="1" applyFont="1" applyFill="1" applyBorder="1" applyAlignment="1">
      <alignment vertical="top" wrapText="1"/>
    </xf>
    <xf numFmtId="3" fontId="7" fillId="0" borderId="1" xfId="0" applyNumberFormat="1" applyFont="1" applyBorder="1" applyAlignment="1">
      <alignment horizontal="center" vertical="top" wrapText="1"/>
    </xf>
    <xf numFmtId="43" fontId="7" fillId="0" borderId="1" xfId="0" applyNumberFormat="1" applyFont="1" applyBorder="1" applyAlignment="1">
      <alignment horizontal="center" vertical="center" wrapText="1"/>
    </xf>
    <xf numFmtId="43" fontId="7" fillId="0" borderId="6" xfId="0" applyNumberFormat="1" applyFont="1" applyBorder="1" applyAlignment="1">
      <alignment horizontal="center" vertical="center" wrapText="1"/>
    </xf>
    <xf numFmtId="168" fontId="7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vertical="top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12" fillId="0" borderId="0" xfId="0" applyFont="1" applyAlignment="1">
      <alignment wrapText="1"/>
    </xf>
    <xf numFmtId="0" fontId="3" fillId="0" borderId="0" xfId="0" applyFont="1"/>
    <xf numFmtId="0" fontId="1" fillId="0" borderId="1" xfId="0" applyFont="1" applyBorder="1" applyAlignment="1">
      <alignment wrapText="1"/>
    </xf>
    <xf numFmtId="0" fontId="1" fillId="3" borderId="11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vertical="center" wrapText="1"/>
    </xf>
    <xf numFmtId="167" fontId="1" fillId="4" borderId="1" xfId="0" applyNumberFormat="1" applyFont="1" applyFill="1" applyBorder="1" applyAlignment="1">
      <alignment horizontal="center" vertical="center" wrapText="1"/>
    </xf>
    <xf numFmtId="166" fontId="1" fillId="2" borderId="10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167" fontId="1" fillId="0" borderId="15" xfId="0" applyNumberFormat="1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3" xfId="0" applyFont="1" applyBorder="1" applyAlignment="1">
      <alignment wrapText="1"/>
    </xf>
    <xf numFmtId="43" fontId="1" fillId="0" borderId="15" xfId="0" applyNumberFormat="1" applyFont="1" applyBorder="1" applyAlignment="1">
      <alignment wrapText="1"/>
    </xf>
    <xf numFmtId="49" fontId="7" fillId="3" borderId="1" xfId="0" applyNumberFormat="1" applyFont="1" applyFill="1" applyBorder="1" applyAlignment="1">
      <alignment horizontal="center" vertical="top" wrapText="1"/>
    </xf>
    <xf numFmtId="167" fontId="1" fillId="3" borderId="1" xfId="0" applyNumberFormat="1" applyFont="1" applyFill="1" applyBorder="1" applyAlignment="1">
      <alignment vertical="center" wrapText="1"/>
    </xf>
    <xf numFmtId="43" fontId="7" fillId="3" borderId="1" xfId="0" applyNumberFormat="1" applyFont="1" applyFill="1" applyBorder="1" applyAlignment="1">
      <alignment horizontal="center" vertical="top" wrapText="1"/>
    </xf>
    <xf numFmtId="167" fontId="7" fillId="3" borderId="1" xfId="0" applyNumberFormat="1" applyFont="1" applyFill="1" applyBorder="1" applyAlignment="1">
      <alignment horizontal="center" vertical="top" wrapText="1"/>
    </xf>
    <xf numFmtId="167" fontId="7" fillId="0" borderId="1" xfId="0" applyNumberFormat="1" applyFont="1" applyBorder="1" applyAlignment="1">
      <alignment horizontal="center" wrapText="1"/>
    </xf>
    <xf numFmtId="167" fontId="4" fillId="0" borderId="0" xfId="0" applyNumberFormat="1" applyFont="1"/>
    <xf numFmtId="167" fontId="7" fillId="0" borderId="1" xfId="0" applyNumberFormat="1" applyFont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167" fontId="7" fillId="0" borderId="9" xfId="0" applyNumberFormat="1" applyFont="1" applyBorder="1" applyAlignment="1">
      <alignment horizontal="center" vertical="center" wrapText="1"/>
    </xf>
    <xf numFmtId="167" fontId="7" fillId="0" borderId="10" xfId="0" applyNumberFormat="1" applyFont="1" applyBorder="1" applyAlignment="1">
      <alignment horizontal="center" vertical="center" wrapText="1"/>
    </xf>
    <xf numFmtId="167" fontId="1" fillId="2" borderId="9" xfId="0" applyNumberFormat="1" applyFont="1" applyFill="1" applyBorder="1" applyAlignment="1">
      <alignment horizontal="center" vertical="center" wrapText="1"/>
    </xf>
    <xf numFmtId="167" fontId="1" fillId="2" borderId="10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167" fontId="1" fillId="2" borderId="1" xfId="0" applyNumberFormat="1" applyFont="1" applyFill="1" applyBorder="1" applyAlignment="1">
      <alignment horizontal="center" vertical="center" wrapText="1"/>
    </xf>
    <xf numFmtId="43" fontId="1" fillId="2" borderId="9" xfId="0" applyNumberFormat="1" applyFont="1" applyFill="1" applyBorder="1" applyAlignment="1">
      <alignment horizontal="center" vertical="center" wrapText="1"/>
    </xf>
    <xf numFmtId="43" fontId="1" fillId="2" borderId="11" xfId="0" applyNumberFormat="1" applyFont="1" applyFill="1" applyBorder="1" applyAlignment="1">
      <alignment horizontal="center" vertical="center" wrapText="1"/>
    </xf>
    <xf numFmtId="43" fontId="1" fillId="2" borderId="10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166" fontId="1" fillId="2" borderId="9" xfId="0" applyNumberFormat="1" applyFont="1" applyFill="1" applyBorder="1" applyAlignment="1">
      <alignment horizontal="center" vertical="center" wrapText="1"/>
    </xf>
    <xf numFmtId="166" fontId="1" fillId="2" borderId="10" xfId="0" applyNumberFormat="1" applyFont="1" applyFill="1" applyBorder="1" applyAlignment="1">
      <alignment horizontal="center" vertical="center" wrapText="1"/>
    </xf>
    <xf numFmtId="166" fontId="1" fillId="2" borderId="6" xfId="0" applyNumberFormat="1" applyFont="1" applyFill="1" applyBorder="1" applyAlignment="1">
      <alignment horizontal="center" vertical="center" wrapText="1"/>
    </xf>
    <xf numFmtId="166" fontId="1" fillId="2" borderId="12" xfId="0" applyNumberFormat="1" applyFont="1" applyFill="1" applyBorder="1" applyAlignment="1">
      <alignment horizontal="center" vertical="center" wrapText="1"/>
    </xf>
    <xf numFmtId="166" fontId="1" fillId="2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1" fillId="2" borderId="7" xfId="0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7" fillId="0" borderId="9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167" fontId="1" fillId="2" borderId="11" xfId="0" applyNumberFormat="1" applyFont="1" applyFill="1" applyBorder="1" applyAlignment="1">
      <alignment horizontal="center" vertical="center" wrapText="1"/>
    </xf>
    <xf numFmtId="167" fontId="5" fillId="0" borderId="11" xfId="0" applyNumberFormat="1" applyFont="1" applyBorder="1"/>
    <xf numFmtId="167" fontId="5" fillId="0" borderId="10" xfId="0" applyNumberFormat="1" applyFont="1" applyBorder="1"/>
    <xf numFmtId="167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top" wrapText="1"/>
    </xf>
    <xf numFmtId="167" fontId="1" fillId="3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167" fontId="1" fillId="2" borderId="9" xfId="0" applyNumberFormat="1" applyFont="1" applyFill="1" applyBorder="1" applyAlignment="1">
      <alignment horizontal="right" vertical="center" wrapText="1"/>
    </xf>
    <xf numFmtId="167" fontId="5" fillId="0" borderId="11" xfId="0" applyNumberFormat="1" applyFont="1" applyBorder="1" applyAlignment="1">
      <alignment horizontal="right"/>
    </xf>
    <xf numFmtId="167" fontId="5" fillId="0" borderId="10" xfId="0" applyNumberFormat="1" applyFont="1" applyBorder="1" applyAlignment="1">
      <alignment horizontal="right"/>
    </xf>
    <xf numFmtId="167" fontId="7" fillId="3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wrapText="1"/>
    </xf>
    <xf numFmtId="167" fontId="7" fillId="0" borderId="9" xfId="0" applyNumberFormat="1" applyFont="1" applyBorder="1" applyAlignment="1">
      <alignment horizontal="center" wrapText="1"/>
    </xf>
    <xf numFmtId="167" fontId="7" fillId="0" borderId="10" xfId="0" applyNumberFormat="1" applyFont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3" fillId="0" borderId="9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textRotation="90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7" fontId="1" fillId="4" borderId="9" xfId="0" applyNumberFormat="1" applyFont="1" applyFill="1" applyBorder="1" applyAlignment="1">
      <alignment horizontal="center" vertical="center" wrapText="1"/>
    </xf>
    <xf numFmtId="167" fontId="1" fillId="4" borderId="10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textRotation="90" wrapText="1"/>
    </xf>
    <xf numFmtId="0" fontId="3" fillId="0" borderId="6" xfId="1" applyFont="1" applyBorder="1" applyAlignment="1" applyProtection="1">
      <alignment horizontal="center" textRotation="90" wrapText="1"/>
    </xf>
    <xf numFmtId="0" fontId="3" fillId="0" borderId="7" xfId="1" applyFont="1" applyBorder="1" applyAlignment="1" applyProtection="1">
      <alignment horizontal="center" textRotation="90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43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93E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0AC8B8BC82DCDE8D6B297C22320C495E5D99582F7E16077780215628B0452B02F74334F2DF64B701N0h9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7"/>
  <sheetViews>
    <sheetView tabSelected="1" zoomScale="80" zoomScaleNormal="80" workbookViewId="0">
      <selection activeCell="G9" sqref="G9:J9"/>
    </sheetView>
  </sheetViews>
  <sheetFormatPr defaultRowHeight="15" x14ac:dyDescent="0.25"/>
  <cols>
    <col min="1" max="1" width="10" style="23" customWidth="1"/>
    <col min="2" max="2" width="37.85546875" style="23" customWidth="1"/>
    <col min="3" max="3" width="50" style="23" customWidth="1"/>
    <col min="4" max="4" width="9.85546875" style="23" customWidth="1"/>
    <col min="5" max="6" width="16.42578125" style="23" customWidth="1"/>
    <col min="7" max="7" width="16.28515625" style="23" customWidth="1"/>
    <col min="8" max="8" width="16.5703125" style="23" customWidth="1"/>
    <col min="9" max="9" width="9.140625" style="23" customWidth="1"/>
    <col min="10" max="10" width="14" style="23" customWidth="1"/>
    <col min="11" max="12" width="21" style="23" hidden="1" customWidth="1"/>
    <col min="13" max="13" width="0.28515625" style="23" customWidth="1"/>
    <col min="14" max="14" width="14.5703125" style="6" bestFit="1" customWidth="1"/>
    <col min="15" max="15" width="13.42578125" style="6" customWidth="1"/>
    <col min="16" max="16" width="13.140625" style="6" bestFit="1" customWidth="1"/>
    <col min="17" max="16384" width="9.140625" style="23"/>
  </cols>
  <sheetData>
    <row r="1" spans="1:13" ht="26.25" x14ac:dyDescent="0.25">
      <c r="H1" s="24" t="s">
        <v>107</v>
      </c>
    </row>
    <row r="2" spans="1:13" ht="26.25" x14ac:dyDescent="0.25">
      <c r="H2" s="24" t="s">
        <v>108</v>
      </c>
    </row>
    <row r="3" spans="1:13" ht="26.25" x14ac:dyDescent="0.25">
      <c r="H3" s="24" t="s">
        <v>111</v>
      </c>
    </row>
    <row r="4" spans="1:13" ht="26.25" x14ac:dyDescent="0.25">
      <c r="H4" s="24" t="s">
        <v>109</v>
      </c>
    </row>
    <row r="5" spans="1:13" ht="26.25" x14ac:dyDescent="0.25">
      <c r="H5" s="24" t="s">
        <v>112</v>
      </c>
    </row>
    <row r="6" spans="1:13" ht="9" customHeight="1" x14ac:dyDescent="0.25">
      <c r="H6" s="172"/>
      <c r="I6" s="172"/>
      <c r="J6" s="172"/>
      <c r="K6" s="25" t="s">
        <v>0</v>
      </c>
    </row>
    <row r="7" spans="1:13" ht="18.75" x14ac:dyDescent="0.25">
      <c r="G7" s="206" t="s">
        <v>56</v>
      </c>
      <c r="H7" s="206"/>
      <c r="I7" s="206"/>
      <c r="J7" s="206"/>
      <c r="K7" s="25"/>
    </row>
    <row r="8" spans="1:13" ht="16.5" customHeight="1" x14ac:dyDescent="0.3">
      <c r="G8" s="207" t="s">
        <v>1</v>
      </c>
      <c r="H8" s="207"/>
      <c r="I8" s="207"/>
      <c r="J8" s="207"/>
      <c r="K8" s="174" t="s">
        <v>1</v>
      </c>
      <c r="L8" s="174"/>
    </row>
    <row r="9" spans="1:13" ht="51.75" customHeight="1" x14ac:dyDescent="0.25">
      <c r="G9" s="173" t="s">
        <v>110</v>
      </c>
      <c r="H9" s="173"/>
      <c r="I9" s="173"/>
      <c r="J9" s="173"/>
      <c r="K9" s="174" t="s">
        <v>42</v>
      </c>
      <c r="L9" s="174"/>
    </row>
    <row r="10" spans="1:13" ht="9" customHeight="1" x14ac:dyDescent="0.25">
      <c r="I10" s="26"/>
      <c r="J10" s="26"/>
      <c r="K10" s="26"/>
      <c r="L10" s="26"/>
    </row>
    <row r="11" spans="1:13" ht="18.75" x14ac:dyDescent="0.3">
      <c r="A11" s="175" t="s">
        <v>83</v>
      </c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</row>
    <row r="12" spans="1:13" ht="18.75" x14ac:dyDescent="0.3">
      <c r="A12" s="175" t="s">
        <v>82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</row>
    <row r="13" spans="1:13" ht="18.75" x14ac:dyDescent="0.3">
      <c r="A13" s="176" t="s">
        <v>57</v>
      </c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</row>
    <row r="14" spans="1:13" ht="45" customHeight="1" x14ac:dyDescent="0.25">
      <c r="A14" s="177" t="s">
        <v>2</v>
      </c>
      <c r="B14" s="179" t="s">
        <v>3</v>
      </c>
      <c r="C14" s="180"/>
      <c r="D14" s="183" t="s">
        <v>18</v>
      </c>
      <c r="E14" s="185" t="s">
        <v>13</v>
      </c>
      <c r="F14" s="186"/>
      <c r="G14" s="187" t="s">
        <v>45</v>
      </c>
      <c r="H14" s="188"/>
      <c r="I14" s="188"/>
      <c r="J14" s="189"/>
      <c r="K14" s="192" t="s">
        <v>4</v>
      </c>
      <c r="L14" s="192" t="s">
        <v>5</v>
      </c>
      <c r="M14" s="193" t="s">
        <v>6</v>
      </c>
    </row>
    <row r="15" spans="1:13" ht="61.5" customHeight="1" x14ac:dyDescent="0.25">
      <c r="A15" s="178"/>
      <c r="B15" s="181"/>
      <c r="C15" s="182"/>
      <c r="D15" s="184"/>
      <c r="E15" s="27" t="s">
        <v>15</v>
      </c>
      <c r="F15" s="27" t="s">
        <v>16</v>
      </c>
      <c r="G15" s="27" t="s">
        <v>7</v>
      </c>
      <c r="H15" s="2" t="s">
        <v>8</v>
      </c>
      <c r="I15" s="168" t="s">
        <v>17</v>
      </c>
      <c r="J15" s="169"/>
      <c r="K15" s="192"/>
      <c r="L15" s="192"/>
      <c r="M15" s="194"/>
    </row>
    <row r="16" spans="1:13" x14ac:dyDescent="0.25">
      <c r="A16" s="28">
        <v>1</v>
      </c>
      <c r="B16" s="136">
        <v>2</v>
      </c>
      <c r="C16" s="136"/>
      <c r="D16" s="28">
        <v>3</v>
      </c>
      <c r="E16" s="28">
        <v>4</v>
      </c>
      <c r="F16" s="28">
        <v>5</v>
      </c>
      <c r="G16" s="28">
        <v>6</v>
      </c>
      <c r="H16" s="29">
        <v>7</v>
      </c>
      <c r="I16" s="170">
        <v>8</v>
      </c>
      <c r="J16" s="171"/>
      <c r="K16" s="28">
        <v>9</v>
      </c>
      <c r="L16" s="28">
        <v>10</v>
      </c>
      <c r="M16" s="28">
        <v>11</v>
      </c>
    </row>
    <row r="17" spans="1:17" ht="19.5" customHeight="1" x14ac:dyDescent="0.25">
      <c r="A17" s="125" t="s">
        <v>59</v>
      </c>
      <c r="B17" s="125"/>
      <c r="C17" s="125"/>
      <c r="D17" s="125"/>
      <c r="E17" s="125"/>
      <c r="F17" s="125"/>
      <c r="G17" s="125"/>
      <c r="H17" s="125"/>
      <c r="I17" s="125"/>
      <c r="J17" s="125"/>
      <c r="K17" s="81"/>
      <c r="L17" s="81"/>
      <c r="M17" s="82"/>
    </row>
    <row r="18" spans="1:17" ht="15" customHeight="1" x14ac:dyDescent="0.25">
      <c r="A18" s="136" t="s">
        <v>46</v>
      </c>
      <c r="B18" s="136"/>
      <c r="C18" s="136"/>
      <c r="D18" s="136"/>
      <c r="E18" s="136"/>
      <c r="F18" s="136"/>
      <c r="G18" s="136"/>
      <c r="H18" s="136"/>
      <c r="I18" s="136"/>
      <c r="J18" s="136"/>
      <c r="K18" s="30"/>
      <c r="L18" s="30"/>
      <c r="M18" s="31"/>
    </row>
    <row r="19" spans="1:17" ht="15" customHeight="1" x14ac:dyDescent="0.25">
      <c r="A19" s="136" t="s">
        <v>37</v>
      </c>
      <c r="B19" s="136"/>
      <c r="C19" s="136"/>
      <c r="D19" s="136"/>
      <c r="E19" s="136"/>
      <c r="F19" s="136"/>
      <c r="G19" s="136"/>
      <c r="H19" s="136"/>
      <c r="I19" s="136"/>
      <c r="J19" s="136"/>
      <c r="K19" s="30"/>
      <c r="L19" s="30"/>
      <c r="M19" s="31"/>
    </row>
    <row r="20" spans="1:17" ht="15" customHeight="1" x14ac:dyDescent="0.25">
      <c r="A20" s="133" t="s">
        <v>9</v>
      </c>
      <c r="B20" s="114" t="s">
        <v>44</v>
      </c>
      <c r="C20" s="115"/>
      <c r="D20" s="32">
        <v>2021</v>
      </c>
      <c r="E20" s="97" t="s">
        <v>61</v>
      </c>
      <c r="F20" s="1">
        <v>1</v>
      </c>
      <c r="G20" s="13">
        <f>SUM(H20:J20)</f>
        <v>1000</v>
      </c>
      <c r="H20" s="13">
        <v>0</v>
      </c>
      <c r="I20" s="33"/>
      <c r="J20" s="20">
        <v>1000</v>
      </c>
      <c r="K20" s="98">
        <v>112</v>
      </c>
      <c r="L20" s="134" t="s">
        <v>43</v>
      </c>
      <c r="M20" s="97">
        <v>228</v>
      </c>
      <c r="O20" s="14">
        <f>(2089.25202+0.13886)+3293.248+863.30089+618.73023+38.02+52.44+156.7</f>
        <v>7111.8300000000008</v>
      </c>
      <c r="P20" s="14">
        <f>7111.83-7111.69114</f>
        <v>0.13886000000002241</v>
      </c>
      <c r="Q20" s="18"/>
    </row>
    <row r="21" spans="1:17" x14ac:dyDescent="0.25">
      <c r="A21" s="134"/>
      <c r="B21" s="116"/>
      <c r="C21" s="117"/>
      <c r="D21" s="32">
        <v>2022</v>
      </c>
      <c r="E21" s="98"/>
      <c r="F21" s="1">
        <v>0</v>
      </c>
      <c r="G21" s="13">
        <f t="shared" ref="G21:G64" si="0">SUM(H21:J21)</f>
        <v>618.73023000000001</v>
      </c>
      <c r="H21" s="12">
        <v>0</v>
      </c>
      <c r="I21" s="19"/>
      <c r="J21" s="20">
        <v>618.73023000000001</v>
      </c>
      <c r="K21" s="98"/>
      <c r="L21" s="134"/>
      <c r="M21" s="98"/>
      <c r="O21" s="14"/>
      <c r="P21" s="14"/>
      <c r="Q21" s="18"/>
    </row>
    <row r="22" spans="1:17" x14ac:dyDescent="0.25">
      <c r="A22" s="134"/>
      <c r="B22" s="116"/>
      <c r="C22" s="117"/>
      <c r="D22" s="32">
        <v>2023</v>
      </c>
      <c r="E22" s="98"/>
      <c r="F22" s="1">
        <v>0</v>
      </c>
      <c r="G22" s="12">
        <f t="shared" si="0"/>
        <v>0</v>
      </c>
      <c r="H22" s="12">
        <v>0</v>
      </c>
      <c r="I22" s="19"/>
      <c r="J22" s="20">
        <v>0</v>
      </c>
      <c r="K22" s="98"/>
      <c r="L22" s="134"/>
      <c r="M22" s="98"/>
      <c r="O22" s="14"/>
      <c r="P22" s="14"/>
      <c r="Q22" s="18"/>
    </row>
    <row r="23" spans="1:17" x14ac:dyDescent="0.25">
      <c r="A23" s="135"/>
      <c r="B23" s="118"/>
      <c r="C23" s="119"/>
      <c r="D23" s="32">
        <v>2024</v>
      </c>
      <c r="E23" s="132"/>
      <c r="F23" s="1">
        <v>0</v>
      </c>
      <c r="G23" s="12">
        <f>SUM(H23:J23)</f>
        <v>0</v>
      </c>
      <c r="H23" s="12">
        <v>0</v>
      </c>
      <c r="I23" s="19"/>
      <c r="J23" s="20">
        <v>0</v>
      </c>
      <c r="K23" s="98"/>
      <c r="L23" s="134"/>
      <c r="M23" s="98"/>
      <c r="O23" s="14"/>
      <c r="P23" s="14"/>
      <c r="Q23" s="18"/>
    </row>
    <row r="24" spans="1:17" ht="15" customHeight="1" x14ac:dyDescent="0.25">
      <c r="A24" s="97" t="s">
        <v>10</v>
      </c>
      <c r="B24" s="114" t="s">
        <v>65</v>
      </c>
      <c r="C24" s="115"/>
      <c r="D24" s="32">
        <v>2021</v>
      </c>
      <c r="E24" s="97" t="s">
        <v>61</v>
      </c>
      <c r="F24" s="1">
        <v>1</v>
      </c>
      <c r="G24" s="13">
        <f t="shared" si="0"/>
        <v>684.5</v>
      </c>
      <c r="H24" s="13">
        <v>0</v>
      </c>
      <c r="I24" s="33"/>
      <c r="J24" s="20">
        <f>1500-1315.5+500</f>
        <v>684.5</v>
      </c>
      <c r="K24" s="98"/>
      <c r="L24" s="134"/>
      <c r="M24" s="98"/>
      <c r="O24" s="14"/>
      <c r="P24" s="14"/>
      <c r="Q24" s="18"/>
    </row>
    <row r="25" spans="1:17" x14ac:dyDescent="0.25">
      <c r="A25" s="98"/>
      <c r="B25" s="116"/>
      <c r="C25" s="117"/>
      <c r="D25" s="32">
        <v>2022</v>
      </c>
      <c r="E25" s="98"/>
      <c r="F25" s="1">
        <v>1</v>
      </c>
      <c r="G25" s="13">
        <f t="shared" si="0"/>
        <v>863.3</v>
      </c>
      <c r="H25" s="5">
        <v>0</v>
      </c>
      <c r="I25" s="8"/>
      <c r="J25" s="20">
        <v>863.3</v>
      </c>
      <c r="K25" s="98"/>
      <c r="L25" s="134"/>
      <c r="M25" s="98"/>
      <c r="O25" s="15">
        <f>J37+J41+J45+J49</f>
        <v>247.2</v>
      </c>
      <c r="P25" s="14"/>
      <c r="Q25" s="18"/>
    </row>
    <row r="26" spans="1:17" x14ac:dyDescent="0.25">
      <c r="A26" s="98"/>
      <c r="B26" s="116"/>
      <c r="C26" s="117"/>
      <c r="D26" s="32">
        <v>2023</v>
      </c>
      <c r="E26" s="98"/>
      <c r="F26" s="1">
        <v>0</v>
      </c>
      <c r="G26" s="5">
        <f t="shared" si="0"/>
        <v>0</v>
      </c>
      <c r="H26" s="5">
        <v>0</v>
      </c>
      <c r="I26" s="8"/>
      <c r="J26" s="20">
        <v>0</v>
      </c>
      <c r="K26" s="98"/>
      <c r="L26" s="134"/>
      <c r="M26" s="98"/>
      <c r="O26" s="14"/>
      <c r="P26" s="14"/>
      <c r="Q26" s="18"/>
    </row>
    <row r="27" spans="1:17" x14ac:dyDescent="0.25">
      <c r="A27" s="132"/>
      <c r="B27" s="118"/>
      <c r="C27" s="119"/>
      <c r="D27" s="32">
        <v>2024</v>
      </c>
      <c r="E27" s="132"/>
      <c r="F27" s="1">
        <v>0</v>
      </c>
      <c r="G27" s="5"/>
      <c r="H27" s="5"/>
      <c r="I27" s="8"/>
      <c r="J27" s="20"/>
      <c r="K27" s="98"/>
      <c r="L27" s="134"/>
      <c r="M27" s="98"/>
      <c r="O27" s="14"/>
      <c r="P27" s="14"/>
      <c r="Q27" s="18"/>
    </row>
    <row r="28" spans="1:17" ht="15" customHeight="1" x14ac:dyDescent="0.25">
      <c r="A28" s="97" t="s">
        <v>11</v>
      </c>
      <c r="B28" s="114" t="s">
        <v>58</v>
      </c>
      <c r="C28" s="115"/>
      <c r="D28" s="32">
        <v>2021</v>
      </c>
      <c r="E28" s="97" t="s">
        <v>61</v>
      </c>
      <c r="F28" s="3">
        <v>1</v>
      </c>
      <c r="G28" s="13">
        <f t="shared" ref="G28:G50" si="1">SUM(H28:J28)</f>
        <v>857.09959000000026</v>
      </c>
      <c r="H28" s="13">
        <v>0</v>
      </c>
      <c r="I28" s="33"/>
      <c r="J28" s="20">
        <f>4669.8-1040.584-1688.12641+0.11-1084.1</f>
        <v>857.09959000000026</v>
      </c>
      <c r="K28" s="98"/>
      <c r="L28" s="134"/>
      <c r="M28" s="98"/>
      <c r="N28" s="6">
        <v>5669.8</v>
      </c>
      <c r="O28" s="14"/>
      <c r="P28" s="15">
        <f>J29+J25+J21+J37+J45+O66+J49</f>
        <v>6979.8182299999999</v>
      </c>
      <c r="Q28" s="18"/>
    </row>
    <row r="29" spans="1:17" x14ac:dyDescent="0.25">
      <c r="A29" s="98"/>
      <c r="B29" s="116"/>
      <c r="C29" s="117"/>
      <c r="D29" s="32">
        <v>2022</v>
      </c>
      <c r="E29" s="98"/>
      <c r="F29" s="1">
        <v>1</v>
      </c>
      <c r="G29" s="13">
        <f t="shared" si="1"/>
        <v>2089.3000000000002</v>
      </c>
      <c r="H29" s="12">
        <v>0</v>
      </c>
      <c r="I29" s="19"/>
      <c r="J29" s="20">
        <f>2089.3</f>
        <v>2089.3000000000002</v>
      </c>
      <c r="K29" s="98"/>
      <c r="L29" s="134"/>
      <c r="M29" s="98"/>
      <c r="O29" s="14"/>
      <c r="P29" s="14"/>
      <c r="Q29" s="18"/>
    </row>
    <row r="30" spans="1:17" x14ac:dyDescent="0.25">
      <c r="A30" s="98"/>
      <c r="B30" s="116"/>
      <c r="C30" s="117"/>
      <c r="D30" s="32">
        <v>2023</v>
      </c>
      <c r="E30" s="98"/>
      <c r="F30" s="1">
        <v>0</v>
      </c>
      <c r="G30" s="12">
        <f t="shared" si="1"/>
        <v>0</v>
      </c>
      <c r="H30" s="12">
        <v>0</v>
      </c>
      <c r="I30" s="19"/>
      <c r="J30" s="20">
        <v>0</v>
      </c>
      <c r="K30" s="98"/>
      <c r="L30" s="134"/>
      <c r="M30" s="98"/>
      <c r="O30" s="14"/>
      <c r="P30" s="15">
        <f>O20-P28</f>
        <v>132.01177000000098</v>
      </c>
      <c r="Q30" s="18"/>
    </row>
    <row r="31" spans="1:17" ht="16.5" customHeight="1" x14ac:dyDescent="0.25">
      <c r="A31" s="132"/>
      <c r="B31" s="118"/>
      <c r="C31" s="119"/>
      <c r="D31" s="32">
        <v>2024</v>
      </c>
      <c r="E31" s="132"/>
      <c r="F31" s="1">
        <v>0</v>
      </c>
      <c r="G31" s="12">
        <f>SUM(H31:J31)</f>
        <v>0</v>
      </c>
      <c r="H31" s="12">
        <v>0</v>
      </c>
      <c r="I31" s="19"/>
      <c r="J31" s="20">
        <v>0</v>
      </c>
      <c r="K31" s="98"/>
      <c r="L31" s="134"/>
      <c r="M31" s="98"/>
      <c r="O31" s="14"/>
      <c r="P31" s="14"/>
      <c r="Q31" s="18"/>
    </row>
    <row r="32" spans="1:17" ht="15" customHeight="1" x14ac:dyDescent="0.25">
      <c r="A32" s="133" t="s">
        <v>84</v>
      </c>
      <c r="B32" s="114" t="s">
        <v>104</v>
      </c>
      <c r="C32" s="115"/>
      <c r="D32" s="32">
        <v>2021</v>
      </c>
      <c r="E32" s="97" t="s">
        <v>61</v>
      </c>
      <c r="F32" s="3">
        <v>1</v>
      </c>
      <c r="G32" s="13">
        <f t="shared" ref="G32:G34" si="2">SUM(H32:J32)</f>
        <v>1000</v>
      </c>
      <c r="H32" s="13">
        <v>0</v>
      </c>
      <c r="I32" s="33"/>
      <c r="J32" s="20">
        <v>1000</v>
      </c>
      <c r="K32" s="98"/>
      <c r="L32" s="134"/>
      <c r="M32" s="98"/>
      <c r="O32" s="14"/>
      <c r="P32" s="14"/>
      <c r="Q32" s="18"/>
    </row>
    <row r="33" spans="1:17" x14ac:dyDescent="0.25">
      <c r="A33" s="134"/>
      <c r="B33" s="116"/>
      <c r="C33" s="117"/>
      <c r="D33" s="32">
        <v>2022</v>
      </c>
      <c r="E33" s="98"/>
      <c r="F33" s="1">
        <v>1</v>
      </c>
      <c r="G33" s="13">
        <f t="shared" si="2"/>
        <v>8486.2999999999993</v>
      </c>
      <c r="H33" s="5">
        <v>0</v>
      </c>
      <c r="I33" s="8"/>
      <c r="J33" s="20">
        <v>8486.2999999999993</v>
      </c>
      <c r="K33" s="98"/>
      <c r="L33" s="134"/>
      <c r="M33" s="98"/>
      <c r="O33" s="14"/>
      <c r="P33" s="14"/>
      <c r="Q33" s="18"/>
    </row>
    <row r="34" spans="1:17" x14ac:dyDescent="0.25">
      <c r="A34" s="134"/>
      <c r="B34" s="116"/>
      <c r="C34" s="117"/>
      <c r="D34" s="32">
        <v>2023</v>
      </c>
      <c r="E34" s="98"/>
      <c r="F34" s="1">
        <v>0</v>
      </c>
      <c r="G34" s="5">
        <f t="shared" si="2"/>
        <v>0</v>
      </c>
      <c r="H34" s="5">
        <v>0</v>
      </c>
      <c r="I34" s="8"/>
      <c r="J34" s="20">
        <v>0</v>
      </c>
      <c r="K34" s="98"/>
      <c r="L34" s="134"/>
      <c r="M34" s="98"/>
      <c r="O34" s="14"/>
      <c r="P34" s="14"/>
      <c r="Q34" s="18"/>
    </row>
    <row r="35" spans="1:17" x14ac:dyDescent="0.25">
      <c r="A35" s="135"/>
      <c r="B35" s="118"/>
      <c r="C35" s="119"/>
      <c r="D35" s="32">
        <v>2024</v>
      </c>
      <c r="E35" s="132"/>
      <c r="F35" s="1">
        <v>0</v>
      </c>
      <c r="G35" s="5">
        <f>SUM(H35:J35)</f>
        <v>0</v>
      </c>
      <c r="H35" s="5">
        <v>0</v>
      </c>
      <c r="I35" s="8"/>
      <c r="J35" s="20">
        <v>0</v>
      </c>
      <c r="K35" s="98"/>
      <c r="L35" s="134"/>
      <c r="M35" s="98"/>
      <c r="O35" s="14"/>
      <c r="P35" s="14"/>
      <c r="Q35" s="18"/>
    </row>
    <row r="36" spans="1:17" ht="15" customHeight="1" x14ac:dyDescent="0.25">
      <c r="A36" s="133" t="s">
        <v>63</v>
      </c>
      <c r="B36" s="114" t="s">
        <v>93</v>
      </c>
      <c r="C36" s="115"/>
      <c r="D36" s="32">
        <v>2021</v>
      </c>
      <c r="E36" s="97" t="s">
        <v>61</v>
      </c>
      <c r="F36" s="3">
        <v>1</v>
      </c>
      <c r="G36" s="13">
        <f t="shared" ref="G36:G38" si="3">SUM(H36:J36)</f>
        <v>0</v>
      </c>
      <c r="H36" s="13">
        <v>0</v>
      </c>
      <c r="I36" s="33"/>
      <c r="J36" s="20"/>
      <c r="K36" s="98"/>
      <c r="L36" s="134"/>
      <c r="M36" s="98"/>
      <c r="O36" s="14"/>
      <c r="P36" s="14"/>
      <c r="Q36" s="18"/>
    </row>
    <row r="37" spans="1:17" x14ac:dyDescent="0.25">
      <c r="A37" s="134"/>
      <c r="B37" s="116"/>
      <c r="C37" s="117"/>
      <c r="D37" s="32">
        <v>2022</v>
      </c>
      <c r="E37" s="98"/>
      <c r="F37" s="1">
        <v>1</v>
      </c>
      <c r="G37" s="13">
        <f t="shared" si="3"/>
        <v>24.72</v>
      </c>
      <c r="H37" s="5">
        <v>0</v>
      </c>
      <c r="I37" s="8"/>
      <c r="J37" s="20">
        <f>24.72</f>
        <v>24.72</v>
      </c>
      <c r="K37" s="98"/>
      <c r="L37" s="134"/>
      <c r="M37" s="98"/>
      <c r="N37" s="6" t="s">
        <v>103</v>
      </c>
      <c r="O37" s="15">
        <f>J37+J41</f>
        <v>156.68</v>
      </c>
      <c r="P37" s="14" t="s">
        <v>97</v>
      </c>
      <c r="Q37" s="18"/>
    </row>
    <row r="38" spans="1:17" x14ac:dyDescent="0.25">
      <c r="A38" s="134"/>
      <c r="B38" s="116"/>
      <c r="C38" s="117"/>
      <c r="D38" s="32">
        <v>2023</v>
      </c>
      <c r="E38" s="98"/>
      <c r="F38" s="1">
        <v>0</v>
      </c>
      <c r="G38" s="5">
        <f t="shared" si="3"/>
        <v>0</v>
      </c>
      <c r="H38" s="5">
        <v>0</v>
      </c>
      <c r="I38" s="8"/>
      <c r="J38" s="20">
        <v>0</v>
      </c>
      <c r="K38" s="98"/>
      <c r="L38" s="134"/>
      <c r="M38" s="98"/>
      <c r="O38" s="14"/>
      <c r="P38" s="14"/>
      <c r="Q38" s="18"/>
    </row>
    <row r="39" spans="1:17" x14ac:dyDescent="0.25">
      <c r="A39" s="135"/>
      <c r="B39" s="118"/>
      <c r="C39" s="119"/>
      <c r="D39" s="32">
        <v>2024</v>
      </c>
      <c r="E39" s="132"/>
      <c r="F39" s="1">
        <v>0</v>
      </c>
      <c r="G39" s="5">
        <f>SUM(H39:J39)</f>
        <v>0</v>
      </c>
      <c r="H39" s="5">
        <v>0</v>
      </c>
      <c r="I39" s="8"/>
      <c r="J39" s="20">
        <v>0</v>
      </c>
      <c r="K39" s="98"/>
      <c r="L39" s="134"/>
      <c r="M39" s="98"/>
      <c r="O39" s="14"/>
      <c r="P39" s="14"/>
      <c r="Q39" s="18"/>
    </row>
    <row r="40" spans="1:17" ht="15" customHeight="1" x14ac:dyDescent="0.25">
      <c r="A40" s="133" t="s">
        <v>85</v>
      </c>
      <c r="B40" s="114" t="s">
        <v>94</v>
      </c>
      <c r="C40" s="115"/>
      <c r="D40" s="32">
        <v>2021</v>
      </c>
      <c r="E40" s="97" t="s">
        <v>61</v>
      </c>
      <c r="F40" s="3">
        <v>1</v>
      </c>
      <c r="G40" s="13">
        <f t="shared" ref="G40:G42" si="4">SUM(H40:J40)</f>
        <v>0</v>
      </c>
      <c r="H40" s="13">
        <v>0</v>
      </c>
      <c r="I40" s="33"/>
      <c r="J40" s="20"/>
      <c r="K40" s="98"/>
      <c r="L40" s="134"/>
      <c r="M40" s="98"/>
      <c r="N40" s="7"/>
      <c r="O40" s="14"/>
      <c r="P40" s="14"/>
      <c r="Q40" s="18"/>
    </row>
    <row r="41" spans="1:17" x14ac:dyDescent="0.25">
      <c r="A41" s="134"/>
      <c r="B41" s="116"/>
      <c r="C41" s="117"/>
      <c r="D41" s="32">
        <v>2022</v>
      </c>
      <c r="E41" s="98"/>
      <c r="F41" s="1">
        <v>1</v>
      </c>
      <c r="G41" s="13">
        <f t="shared" si="4"/>
        <v>131.96</v>
      </c>
      <c r="H41" s="5">
        <v>0</v>
      </c>
      <c r="I41" s="8"/>
      <c r="J41" s="20">
        <v>131.96</v>
      </c>
      <c r="K41" s="98"/>
      <c r="L41" s="134"/>
      <c r="M41" s="98"/>
      <c r="O41" s="14"/>
      <c r="P41" s="14"/>
      <c r="Q41" s="18"/>
    </row>
    <row r="42" spans="1:17" x14ac:dyDescent="0.25">
      <c r="A42" s="134"/>
      <c r="B42" s="116"/>
      <c r="C42" s="117"/>
      <c r="D42" s="32">
        <v>2023</v>
      </c>
      <c r="E42" s="98"/>
      <c r="F42" s="1">
        <v>0</v>
      </c>
      <c r="G42" s="5">
        <f t="shared" si="4"/>
        <v>0</v>
      </c>
      <c r="H42" s="5">
        <v>0</v>
      </c>
      <c r="I42" s="8"/>
      <c r="J42" s="20">
        <v>0</v>
      </c>
      <c r="K42" s="98"/>
      <c r="L42" s="134"/>
      <c r="M42" s="98"/>
      <c r="O42" s="14"/>
      <c r="P42" s="14"/>
      <c r="Q42" s="18"/>
    </row>
    <row r="43" spans="1:17" x14ac:dyDescent="0.25">
      <c r="A43" s="135"/>
      <c r="B43" s="118"/>
      <c r="C43" s="119"/>
      <c r="D43" s="32">
        <v>2024</v>
      </c>
      <c r="E43" s="132"/>
      <c r="F43" s="1">
        <v>0</v>
      </c>
      <c r="G43" s="5">
        <f>SUM(H43:J43)</f>
        <v>0</v>
      </c>
      <c r="H43" s="5">
        <v>0</v>
      </c>
      <c r="I43" s="8"/>
      <c r="J43" s="20">
        <v>0</v>
      </c>
      <c r="K43" s="98"/>
      <c r="L43" s="134"/>
      <c r="M43" s="98"/>
      <c r="O43" s="14"/>
      <c r="P43" s="14"/>
      <c r="Q43" s="18"/>
    </row>
    <row r="44" spans="1:17" ht="15" customHeight="1" x14ac:dyDescent="0.25">
      <c r="A44" s="133" t="s">
        <v>86</v>
      </c>
      <c r="B44" s="114" t="s">
        <v>87</v>
      </c>
      <c r="C44" s="115"/>
      <c r="D44" s="32">
        <v>2021</v>
      </c>
      <c r="E44" s="97" t="s">
        <v>61</v>
      </c>
      <c r="F44" s="3">
        <v>1</v>
      </c>
      <c r="G44" s="13">
        <f t="shared" ref="G44:G46" si="5">SUM(H44:J44)</f>
        <v>0</v>
      </c>
      <c r="H44" s="13">
        <v>0</v>
      </c>
      <c r="I44" s="33"/>
      <c r="J44" s="20"/>
      <c r="K44" s="98"/>
      <c r="L44" s="134"/>
      <c r="M44" s="98"/>
      <c r="O44" s="14"/>
      <c r="P44" s="14"/>
      <c r="Q44" s="18"/>
    </row>
    <row r="45" spans="1:17" x14ac:dyDescent="0.25">
      <c r="A45" s="134"/>
      <c r="B45" s="116"/>
      <c r="C45" s="117"/>
      <c r="D45" s="32">
        <v>2022</v>
      </c>
      <c r="E45" s="98"/>
      <c r="F45" s="1">
        <v>1</v>
      </c>
      <c r="G45" s="13">
        <f t="shared" si="5"/>
        <v>52.48</v>
      </c>
      <c r="H45" s="5">
        <v>0</v>
      </c>
      <c r="I45" s="8"/>
      <c r="J45" s="20">
        <v>52.48</v>
      </c>
      <c r="K45" s="98"/>
      <c r="L45" s="134"/>
      <c r="M45" s="98"/>
      <c r="O45" s="14" t="s">
        <v>96</v>
      </c>
      <c r="P45" s="14"/>
      <c r="Q45" s="18"/>
    </row>
    <row r="46" spans="1:17" x14ac:dyDescent="0.25">
      <c r="A46" s="134"/>
      <c r="B46" s="116"/>
      <c r="C46" s="117"/>
      <c r="D46" s="32">
        <v>2023</v>
      </c>
      <c r="E46" s="98"/>
      <c r="F46" s="1">
        <v>0</v>
      </c>
      <c r="G46" s="5">
        <f t="shared" si="5"/>
        <v>0</v>
      </c>
      <c r="H46" s="5">
        <v>0</v>
      </c>
      <c r="I46" s="8"/>
      <c r="J46" s="20">
        <v>0</v>
      </c>
      <c r="K46" s="98"/>
      <c r="L46" s="134"/>
      <c r="M46" s="98"/>
      <c r="O46" s="14"/>
      <c r="P46" s="15">
        <f>J25+J29+J33+J37+J45+J49+J58+G66</f>
        <v>30626.84</v>
      </c>
      <c r="Q46" s="18"/>
    </row>
    <row r="47" spans="1:17" x14ac:dyDescent="0.25">
      <c r="A47" s="135"/>
      <c r="B47" s="118"/>
      <c r="C47" s="119"/>
      <c r="D47" s="32">
        <v>2024</v>
      </c>
      <c r="E47" s="132"/>
      <c r="F47" s="1">
        <v>0</v>
      </c>
      <c r="G47" s="5">
        <f>SUM(H47:J47)</f>
        <v>0</v>
      </c>
      <c r="H47" s="5">
        <v>0</v>
      </c>
      <c r="I47" s="8"/>
      <c r="J47" s="20">
        <v>0</v>
      </c>
      <c r="K47" s="98"/>
      <c r="L47" s="134"/>
      <c r="M47" s="98"/>
      <c r="O47" s="14"/>
      <c r="P47" s="14"/>
      <c r="Q47" s="18"/>
    </row>
    <row r="48" spans="1:17" ht="15" customHeight="1" x14ac:dyDescent="0.25">
      <c r="A48" s="133" t="s">
        <v>92</v>
      </c>
      <c r="B48" s="114" t="s">
        <v>91</v>
      </c>
      <c r="C48" s="115"/>
      <c r="D48" s="32">
        <v>2021</v>
      </c>
      <c r="E48" s="97" t="s">
        <v>61</v>
      </c>
      <c r="F48" s="3">
        <v>1</v>
      </c>
      <c r="G48" s="13">
        <f t="shared" si="1"/>
        <v>0</v>
      </c>
      <c r="H48" s="13">
        <v>0</v>
      </c>
      <c r="I48" s="33"/>
      <c r="J48" s="20"/>
      <c r="K48" s="98"/>
      <c r="L48" s="134"/>
      <c r="M48" s="98"/>
      <c r="O48" s="14"/>
      <c r="P48" s="14"/>
      <c r="Q48" s="18"/>
    </row>
    <row r="49" spans="1:17" x14ac:dyDescent="0.25">
      <c r="A49" s="134"/>
      <c r="B49" s="116"/>
      <c r="C49" s="117"/>
      <c r="D49" s="32">
        <v>2022</v>
      </c>
      <c r="E49" s="98"/>
      <c r="F49" s="1">
        <v>1</v>
      </c>
      <c r="G49" s="13">
        <f t="shared" si="1"/>
        <v>38.04</v>
      </c>
      <c r="H49" s="5">
        <v>0</v>
      </c>
      <c r="I49" s="8"/>
      <c r="J49" s="20">
        <v>38.04</v>
      </c>
      <c r="K49" s="98"/>
      <c r="L49" s="134"/>
      <c r="M49" s="98"/>
      <c r="O49" s="14" t="s">
        <v>95</v>
      </c>
      <c r="P49" s="14"/>
      <c r="Q49" s="18"/>
    </row>
    <row r="50" spans="1:17" x14ac:dyDescent="0.25">
      <c r="A50" s="134"/>
      <c r="B50" s="116"/>
      <c r="C50" s="117"/>
      <c r="D50" s="32">
        <v>2023</v>
      </c>
      <c r="E50" s="98"/>
      <c r="F50" s="1">
        <v>0</v>
      </c>
      <c r="G50" s="5">
        <f t="shared" si="1"/>
        <v>0</v>
      </c>
      <c r="H50" s="5">
        <v>0</v>
      </c>
      <c r="I50" s="8"/>
      <c r="J50" s="20">
        <v>0</v>
      </c>
      <c r="K50" s="98"/>
      <c r="L50" s="134"/>
      <c r="M50" s="98"/>
      <c r="O50" s="14"/>
      <c r="P50" s="14"/>
      <c r="Q50" s="18"/>
    </row>
    <row r="51" spans="1:17" x14ac:dyDescent="0.25">
      <c r="A51" s="135"/>
      <c r="B51" s="118"/>
      <c r="C51" s="119"/>
      <c r="D51" s="32">
        <v>2024</v>
      </c>
      <c r="E51" s="132"/>
      <c r="F51" s="1">
        <v>0</v>
      </c>
      <c r="G51" s="5">
        <f>SUM(H51:J51)</f>
        <v>0</v>
      </c>
      <c r="H51" s="5">
        <v>0</v>
      </c>
      <c r="I51" s="8"/>
      <c r="J51" s="20">
        <v>0</v>
      </c>
      <c r="K51" s="34"/>
      <c r="L51" s="35"/>
      <c r="M51" s="36"/>
      <c r="O51" s="14"/>
      <c r="P51" s="14"/>
      <c r="Q51" s="18"/>
    </row>
    <row r="52" spans="1:17" ht="15.75" customHeight="1" x14ac:dyDescent="0.25">
      <c r="A52" s="195" t="s">
        <v>98</v>
      </c>
      <c r="B52" s="196"/>
      <c r="C52" s="197"/>
      <c r="D52" s="37">
        <v>2021</v>
      </c>
      <c r="E52" s="38"/>
      <c r="F52" s="39"/>
      <c r="G52" s="83">
        <f>G20+G24+G28+G32+G36+G40+G44+G48</f>
        <v>3541.5995900000003</v>
      </c>
      <c r="H52" s="83">
        <f t="shared" ref="H52" si="6">H20+H24+H28+H32+H36+H40+H44+H48</f>
        <v>0</v>
      </c>
      <c r="I52" s="190">
        <f>J20+J24+J28+J32+J36+J40+J44+J48</f>
        <v>3541.5995900000003</v>
      </c>
      <c r="J52" s="191"/>
      <c r="K52" s="40">
        <v>112</v>
      </c>
      <c r="L52" s="41" t="s">
        <v>43</v>
      </c>
      <c r="M52" s="42">
        <v>228</v>
      </c>
      <c r="N52" s="7"/>
      <c r="O52" s="14"/>
      <c r="P52" s="14"/>
      <c r="Q52" s="18"/>
    </row>
    <row r="53" spans="1:17" ht="15.75" customHeight="1" x14ac:dyDescent="0.25">
      <c r="A53" s="198"/>
      <c r="B53" s="199"/>
      <c r="C53" s="200"/>
      <c r="D53" s="37">
        <v>2022</v>
      </c>
      <c r="E53" s="38"/>
      <c r="F53" s="39"/>
      <c r="G53" s="83">
        <f>G21+G25+G29+G33+G37+G41+G45+G49</f>
        <v>12304.830229999998</v>
      </c>
      <c r="H53" s="83">
        <f>H20+H24+H28+H32+H36+H40+H44+H48</f>
        <v>0</v>
      </c>
      <c r="I53" s="190">
        <f>J21+J25+J29+J33+J37+J41+J45+J49</f>
        <v>12304.830229999998</v>
      </c>
      <c r="J53" s="191"/>
      <c r="K53" s="40">
        <v>112</v>
      </c>
      <c r="L53" s="41" t="s">
        <v>43</v>
      </c>
      <c r="M53" s="42">
        <v>228</v>
      </c>
      <c r="N53" s="7"/>
      <c r="O53" s="14"/>
      <c r="P53" s="14"/>
      <c r="Q53" s="18"/>
    </row>
    <row r="54" spans="1:17" ht="15.75" customHeight="1" x14ac:dyDescent="0.25">
      <c r="A54" s="198"/>
      <c r="B54" s="199"/>
      <c r="C54" s="200"/>
      <c r="D54" s="37">
        <v>2023</v>
      </c>
      <c r="E54" s="38"/>
      <c r="F54" s="39"/>
      <c r="G54" s="83">
        <f>G22+G26+G30+G34+G38+G42+G46+G50</f>
        <v>0</v>
      </c>
      <c r="H54" s="83">
        <f>H20+H24+H28+H32+H36+H40+H44+H48</f>
        <v>0</v>
      </c>
      <c r="I54" s="190">
        <f>J23+J27+J31+J36+J40+J44+J48+J51</f>
        <v>0</v>
      </c>
      <c r="J54" s="191"/>
      <c r="K54" s="40">
        <v>112</v>
      </c>
      <c r="L54" s="41" t="s">
        <v>43</v>
      </c>
      <c r="M54" s="42">
        <v>228</v>
      </c>
      <c r="N54" s="7"/>
      <c r="O54" s="14"/>
      <c r="P54" s="14"/>
      <c r="Q54" s="18"/>
    </row>
    <row r="55" spans="1:17" ht="15.75" customHeight="1" x14ac:dyDescent="0.25">
      <c r="A55" s="201"/>
      <c r="B55" s="202"/>
      <c r="C55" s="203"/>
      <c r="D55" s="37">
        <v>2024</v>
      </c>
      <c r="E55" s="38"/>
      <c r="F55" s="39"/>
      <c r="G55" s="83">
        <f>G23+G27+G31+G35+G39+G43+G47+G51</f>
        <v>0</v>
      </c>
      <c r="H55" s="83">
        <f>H21+H25+H29+H33+H37+H41+H45+H49</f>
        <v>0</v>
      </c>
      <c r="I55" s="190">
        <f>J22+J26+J30+J34+J38+J42+J46+J50</f>
        <v>0</v>
      </c>
      <c r="J55" s="191"/>
      <c r="K55" s="40">
        <v>112</v>
      </c>
      <c r="L55" s="41" t="s">
        <v>43</v>
      </c>
      <c r="M55" s="42">
        <v>228</v>
      </c>
      <c r="N55" s="7"/>
      <c r="O55" s="14"/>
      <c r="P55" s="14"/>
      <c r="Q55" s="18"/>
    </row>
    <row r="56" spans="1:17" ht="15" customHeight="1" x14ac:dyDescent="0.25">
      <c r="A56" s="167" t="s">
        <v>47</v>
      </c>
      <c r="B56" s="167"/>
      <c r="C56" s="167"/>
      <c r="D56" s="167"/>
      <c r="E56" s="167"/>
      <c r="F56" s="167"/>
      <c r="G56" s="167"/>
      <c r="H56" s="167"/>
      <c r="I56" s="167"/>
      <c r="J56" s="167"/>
      <c r="K56" s="43"/>
      <c r="L56" s="43"/>
      <c r="M56" s="44"/>
      <c r="O56" s="14"/>
      <c r="P56" s="14"/>
      <c r="Q56" s="18"/>
    </row>
    <row r="57" spans="1:17" x14ac:dyDescent="0.25">
      <c r="A57" s="97" t="s">
        <v>22</v>
      </c>
      <c r="B57" s="114" t="s">
        <v>19</v>
      </c>
      <c r="C57" s="115"/>
      <c r="D57" s="32">
        <v>2021</v>
      </c>
      <c r="E57" s="97" t="s">
        <v>20</v>
      </c>
      <c r="F57" s="11">
        <v>0</v>
      </c>
      <c r="G57" s="13">
        <f t="shared" si="0"/>
        <v>0</v>
      </c>
      <c r="H57" s="13">
        <v>0</v>
      </c>
      <c r="I57" s="8"/>
      <c r="J57" s="9">
        <v>0</v>
      </c>
      <c r="K57" s="97">
        <v>112</v>
      </c>
      <c r="L57" s="133" t="s">
        <v>43</v>
      </c>
      <c r="M57" s="97">
        <v>400</v>
      </c>
      <c r="N57" s="6" t="s">
        <v>32</v>
      </c>
      <c r="O57" s="14"/>
      <c r="P57" s="14"/>
      <c r="Q57" s="18"/>
    </row>
    <row r="58" spans="1:17" x14ac:dyDescent="0.25">
      <c r="A58" s="98"/>
      <c r="B58" s="116"/>
      <c r="C58" s="117"/>
      <c r="D58" s="32">
        <v>2022</v>
      </c>
      <c r="E58" s="98"/>
      <c r="F58" s="11">
        <v>0</v>
      </c>
      <c r="G58" s="13">
        <f t="shared" si="0"/>
        <v>0</v>
      </c>
      <c r="H58" s="13">
        <v>0</v>
      </c>
      <c r="I58" s="8"/>
      <c r="J58" s="20">
        <v>0</v>
      </c>
      <c r="K58" s="98"/>
      <c r="L58" s="134"/>
      <c r="M58" s="98"/>
      <c r="O58" s="14"/>
      <c r="P58" s="14"/>
      <c r="Q58" s="18"/>
    </row>
    <row r="59" spans="1:17" x14ac:dyDescent="0.25">
      <c r="A59" s="98"/>
      <c r="B59" s="116"/>
      <c r="C59" s="117"/>
      <c r="D59" s="32">
        <v>2023</v>
      </c>
      <c r="E59" s="98"/>
      <c r="F59" s="11">
        <v>0</v>
      </c>
      <c r="G59" s="13">
        <f t="shared" si="0"/>
        <v>0</v>
      </c>
      <c r="H59" s="13">
        <v>0</v>
      </c>
      <c r="I59" s="8"/>
      <c r="J59" s="20">
        <v>0</v>
      </c>
      <c r="K59" s="98"/>
      <c r="L59" s="134"/>
      <c r="M59" s="98"/>
      <c r="O59" s="14"/>
      <c r="P59" s="14"/>
      <c r="Q59" s="18"/>
    </row>
    <row r="60" spans="1:17" x14ac:dyDescent="0.25">
      <c r="A60" s="132"/>
      <c r="B60" s="118"/>
      <c r="C60" s="119"/>
      <c r="D60" s="32">
        <v>2024</v>
      </c>
      <c r="E60" s="132"/>
      <c r="F60" s="1">
        <v>0</v>
      </c>
      <c r="G60" s="13">
        <f t="shared" si="0"/>
        <v>0</v>
      </c>
      <c r="H60" s="13">
        <v>0</v>
      </c>
      <c r="I60" s="8"/>
      <c r="J60" s="20">
        <v>0</v>
      </c>
      <c r="K60" s="34"/>
      <c r="L60" s="134"/>
      <c r="M60" s="98"/>
      <c r="O60" s="14"/>
      <c r="P60" s="14"/>
      <c r="Q60" s="18"/>
    </row>
    <row r="61" spans="1:17" ht="15" customHeight="1" x14ac:dyDescent="0.25">
      <c r="A61" s="111" t="s">
        <v>23</v>
      </c>
      <c r="B61" s="114" t="s">
        <v>65</v>
      </c>
      <c r="C61" s="115"/>
      <c r="D61" s="32">
        <v>2021</v>
      </c>
      <c r="E61" s="97" t="s">
        <v>20</v>
      </c>
      <c r="F61" s="11">
        <v>0</v>
      </c>
      <c r="G61" s="13">
        <f t="shared" si="0"/>
        <v>0</v>
      </c>
      <c r="H61" s="13">
        <v>0</v>
      </c>
      <c r="I61" s="8"/>
      <c r="J61" s="20">
        <v>0</v>
      </c>
      <c r="K61" s="97">
        <v>112</v>
      </c>
      <c r="L61" s="134"/>
      <c r="M61" s="98"/>
      <c r="O61" s="14"/>
      <c r="P61" s="14"/>
      <c r="Q61" s="18"/>
    </row>
    <row r="62" spans="1:17" x14ac:dyDescent="0.25">
      <c r="A62" s="112"/>
      <c r="B62" s="116"/>
      <c r="C62" s="117"/>
      <c r="D62" s="32">
        <v>2022</v>
      </c>
      <c r="E62" s="98"/>
      <c r="F62" s="11">
        <v>0</v>
      </c>
      <c r="G62" s="13">
        <f t="shared" si="0"/>
        <v>0</v>
      </c>
      <c r="H62" s="13">
        <v>0</v>
      </c>
      <c r="I62" s="8"/>
      <c r="J62" s="20">
        <v>0</v>
      </c>
      <c r="K62" s="98"/>
      <c r="L62" s="134"/>
      <c r="M62" s="98"/>
      <c r="O62" s="14"/>
      <c r="P62" s="14"/>
      <c r="Q62" s="18"/>
    </row>
    <row r="63" spans="1:17" ht="15.75" customHeight="1" x14ac:dyDescent="0.25">
      <c r="A63" s="112"/>
      <c r="B63" s="116"/>
      <c r="C63" s="117"/>
      <c r="D63" s="32">
        <v>2023</v>
      </c>
      <c r="E63" s="98"/>
      <c r="F63" s="11">
        <v>0</v>
      </c>
      <c r="G63" s="13">
        <f t="shared" si="0"/>
        <v>0</v>
      </c>
      <c r="H63" s="13">
        <v>0</v>
      </c>
      <c r="I63" s="8"/>
      <c r="J63" s="20">
        <v>0</v>
      </c>
      <c r="K63" s="98"/>
      <c r="L63" s="134"/>
      <c r="M63" s="98"/>
      <c r="O63" s="14"/>
      <c r="P63" s="14"/>
      <c r="Q63" s="18"/>
    </row>
    <row r="64" spans="1:17" x14ac:dyDescent="0.25">
      <c r="A64" s="113"/>
      <c r="B64" s="118"/>
      <c r="C64" s="119"/>
      <c r="D64" s="32">
        <v>2024</v>
      </c>
      <c r="E64" s="132"/>
      <c r="F64" s="1">
        <v>1</v>
      </c>
      <c r="G64" s="13">
        <f t="shared" si="0"/>
        <v>17195.8</v>
      </c>
      <c r="H64" s="13">
        <v>17023.8</v>
      </c>
      <c r="I64" s="8"/>
      <c r="J64" s="20">
        <v>172</v>
      </c>
      <c r="K64" s="34"/>
      <c r="L64" s="134"/>
      <c r="M64" s="98"/>
      <c r="O64" s="14"/>
      <c r="P64" s="14"/>
      <c r="Q64" s="18"/>
    </row>
    <row r="65" spans="1:17" ht="15.75" customHeight="1" x14ac:dyDescent="0.25">
      <c r="A65" s="111" t="s">
        <v>24</v>
      </c>
      <c r="B65" s="114" t="s">
        <v>35</v>
      </c>
      <c r="C65" s="115"/>
      <c r="D65" s="32">
        <v>2021</v>
      </c>
      <c r="E65" s="97" t="s">
        <v>20</v>
      </c>
      <c r="F65" s="11">
        <v>0</v>
      </c>
      <c r="G65" s="13">
        <f t="shared" ref="G65:G72" si="7">SUM(H65:J65)</f>
        <v>0</v>
      </c>
      <c r="H65" s="13">
        <v>0</v>
      </c>
      <c r="I65" s="8"/>
      <c r="J65" s="20">
        <v>0</v>
      </c>
      <c r="K65" s="97">
        <v>112</v>
      </c>
      <c r="L65" s="134"/>
      <c r="M65" s="98"/>
      <c r="N65" s="6">
        <v>10.8</v>
      </c>
      <c r="O65" s="14"/>
      <c r="P65" s="14"/>
      <c r="Q65" s="18"/>
    </row>
    <row r="66" spans="1:17" ht="15.75" customHeight="1" x14ac:dyDescent="0.25">
      <c r="A66" s="112"/>
      <c r="B66" s="116"/>
      <c r="C66" s="117"/>
      <c r="D66" s="32">
        <v>2022</v>
      </c>
      <c r="E66" s="98"/>
      <c r="F66" s="1">
        <v>1</v>
      </c>
      <c r="G66" s="13">
        <f t="shared" si="7"/>
        <v>19072.7</v>
      </c>
      <c r="H66" s="13">
        <v>15724.6</v>
      </c>
      <c r="I66" s="8"/>
      <c r="J66" s="20">
        <f>3189.3+158.8</f>
        <v>3348.1000000000004</v>
      </c>
      <c r="K66" s="98"/>
      <c r="L66" s="134"/>
      <c r="M66" s="98"/>
      <c r="N66" s="95"/>
      <c r="O66" s="14">
        <v>3293.248</v>
      </c>
      <c r="P66" s="14"/>
      <c r="Q66" s="18"/>
    </row>
    <row r="67" spans="1:17" ht="15.75" customHeight="1" x14ac:dyDescent="0.25">
      <c r="A67" s="112"/>
      <c r="B67" s="116"/>
      <c r="C67" s="117"/>
      <c r="D67" s="32">
        <v>2023</v>
      </c>
      <c r="E67" s="98"/>
      <c r="F67" s="11">
        <v>0</v>
      </c>
      <c r="G67" s="13">
        <f t="shared" si="7"/>
        <v>0</v>
      </c>
      <c r="H67" s="13">
        <v>0</v>
      </c>
      <c r="I67" s="8"/>
      <c r="J67" s="20">
        <v>0</v>
      </c>
      <c r="K67" s="98"/>
      <c r="L67" s="134"/>
      <c r="M67" s="98"/>
      <c r="O67" s="14"/>
      <c r="P67" s="14"/>
      <c r="Q67" s="18"/>
    </row>
    <row r="68" spans="1:17" x14ac:dyDescent="0.25">
      <c r="A68" s="113"/>
      <c r="B68" s="118"/>
      <c r="C68" s="119"/>
      <c r="D68" s="32">
        <v>2024</v>
      </c>
      <c r="E68" s="132"/>
      <c r="F68" s="1">
        <v>0</v>
      </c>
      <c r="G68" s="13">
        <f t="shared" si="7"/>
        <v>0</v>
      </c>
      <c r="H68" s="13">
        <v>0</v>
      </c>
      <c r="I68" s="8"/>
      <c r="J68" s="20">
        <v>0</v>
      </c>
      <c r="K68" s="34"/>
      <c r="L68" s="134"/>
      <c r="M68" s="98"/>
      <c r="O68" s="4">
        <f>H66+158.8+O66</f>
        <v>19176.648000000001</v>
      </c>
      <c r="P68" s="14"/>
      <c r="Q68" s="18"/>
    </row>
    <row r="69" spans="1:17" ht="15" customHeight="1" x14ac:dyDescent="0.25">
      <c r="A69" s="133" t="s">
        <v>33</v>
      </c>
      <c r="B69" s="114" t="s">
        <v>36</v>
      </c>
      <c r="C69" s="115"/>
      <c r="D69" s="32">
        <v>2021</v>
      </c>
      <c r="E69" s="97" t="s">
        <v>20</v>
      </c>
      <c r="F69" s="11">
        <v>0</v>
      </c>
      <c r="G69" s="13">
        <f t="shared" si="7"/>
        <v>0</v>
      </c>
      <c r="H69" s="13">
        <v>0</v>
      </c>
      <c r="I69" s="8"/>
      <c r="J69" s="20">
        <v>0</v>
      </c>
      <c r="K69" s="34"/>
      <c r="L69" s="134"/>
      <c r="M69" s="98"/>
      <c r="O69" s="14"/>
      <c r="P69" s="14"/>
      <c r="Q69" s="18"/>
    </row>
    <row r="70" spans="1:17" ht="15" customHeight="1" x14ac:dyDescent="0.25">
      <c r="A70" s="134"/>
      <c r="B70" s="116"/>
      <c r="C70" s="117"/>
      <c r="D70" s="32">
        <v>2022</v>
      </c>
      <c r="E70" s="98"/>
      <c r="F70" s="11">
        <v>0</v>
      </c>
      <c r="G70" s="13"/>
      <c r="H70" s="13">
        <v>0</v>
      </c>
      <c r="I70" s="8"/>
      <c r="J70" s="20">
        <v>0</v>
      </c>
      <c r="K70" s="34"/>
      <c r="L70" s="134"/>
      <c r="M70" s="98"/>
      <c r="O70" s="14"/>
      <c r="P70" s="14"/>
      <c r="Q70" s="18"/>
    </row>
    <row r="71" spans="1:17" ht="15" customHeight="1" x14ac:dyDescent="0.25">
      <c r="A71" s="134"/>
      <c r="B71" s="116"/>
      <c r="C71" s="117"/>
      <c r="D71" s="32">
        <v>2023</v>
      </c>
      <c r="E71" s="98"/>
      <c r="F71" s="1">
        <v>1</v>
      </c>
      <c r="G71" s="13">
        <f t="shared" si="7"/>
        <v>17195.8</v>
      </c>
      <c r="H71" s="13">
        <v>17023.8</v>
      </c>
      <c r="I71" s="8"/>
      <c r="J71" s="20">
        <v>172</v>
      </c>
      <c r="K71" s="34"/>
      <c r="L71" s="134"/>
      <c r="M71" s="132"/>
      <c r="O71" s="14"/>
      <c r="P71" s="14"/>
      <c r="Q71" s="18"/>
    </row>
    <row r="72" spans="1:17" x14ac:dyDescent="0.25">
      <c r="A72" s="135"/>
      <c r="B72" s="118"/>
      <c r="C72" s="119"/>
      <c r="D72" s="32">
        <v>2024</v>
      </c>
      <c r="E72" s="132"/>
      <c r="F72" s="1">
        <v>0</v>
      </c>
      <c r="G72" s="13">
        <f t="shared" si="7"/>
        <v>0</v>
      </c>
      <c r="H72" s="13">
        <v>0</v>
      </c>
      <c r="I72" s="19"/>
      <c r="J72" s="84">
        <v>0</v>
      </c>
      <c r="K72" s="34"/>
      <c r="L72" s="35"/>
      <c r="M72" s="45"/>
      <c r="O72" s="14"/>
      <c r="P72" s="14"/>
      <c r="Q72" s="18"/>
    </row>
    <row r="73" spans="1:17" ht="15.75" customHeight="1" x14ac:dyDescent="0.25">
      <c r="A73" s="195" t="s">
        <v>99</v>
      </c>
      <c r="B73" s="196"/>
      <c r="C73" s="197"/>
      <c r="D73" s="37">
        <v>2021</v>
      </c>
      <c r="E73" s="38"/>
      <c r="F73" s="39"/>
      <c r="G73" s="83">
        <f>H73+I73</f>
        <v>0</v>
      </c>
      <c r="H73" s="83">
        <f>H57+H61+H65+H69</f>
        <v>0</v>
      </c>
      <c r="I73" s="190">
        <f>J57+J61+J65+J69</f>
        <v>0</v>
      </c>
      <c r="J73" s="191"/>
      <c r="K73" s="40">
        <v>112</v>
      </c>
      <c r="L73" s="41" t="s">
        <v>43</v>
      </c>
      <c r="M73" s="42">
        <v>228</v>
      </c>
      <c r="N73" s="7"/>
      <c r="O73" s="14"/>
      <c r="P73" s="14"/>
      <c r="Q73" s="18"/>
    </row>
    <row r="74" spans="1:17" ht="15.75" customHeight="1" x14ac:dyDescent="0.25">
      <c r="A74" s="198"/>
      <c r="B74" s="199"/>
      <c r="C74" s="200"/>
      <c r="D74" s="37">
        <v>2022</v>
      </c>
      <c r="E74" s="38"/>
      <c r="F74" s="39"/>
      <c r="G74" s="83">
        <f t="shared" ref="G74:G76" si="8">H74+I74</f>
        <v>19072.7</v>
      </c>
      <c r="H74" s="83">
        <f>H58+H62+H66+H70</f>
        <v>15724.6</v>
      </c>
      <c r="I74" s="190">
        <f>J58+J62+J66+J70</f>
        <v>3348.1000000000004</v>
      </c>
      <c r="J74" s="191"/>
      <c r="K74" s="40">
        <v>112</v>
      </c>
      <c r="L74" s="41" t="s">
        <v>43</v>
      </c>
      <c r="M74" s="42">
        <v>228</v>
      </c>
      <c r="N74" s="7"/>
      <c r="O74" s="14"/>
      <c r="P74" s="14"/>
      <c r="Q74" s="18"/>
    </row>
    <row r="75" spans="1:17" ht="15.75" customHeight="1" x14ac:dyDescent="0.25">
      <c r="A75" s="198"/>
      <c r="B75" s="199"/>
      <c r="C75" s="200"/>
      <c r="D75" s="37">
        <v>2023</v>
      </c>
      <c r="E75" s="38"/>
      <c r="F75" s="39"/>
      <c r="G75" s="83">
        <f t="shared" si="8"/>
        <v>17195.8</v>
      </c>
      <c r="H75" s="83">
        <f>H59+H63+H67+H71</f>
        <v>17023.8</v>
      </c>
      <c r="I75" s="190">
        <f>J59+J63+J67+J71</f>
        <v>172</v>
      </c>
      <c r="J75" s="191"/>
      <c r="K75" s="40">
        <v>112</v>
      </c>
      <c r="L75" s="41" t="s">
        <v>43</v>
      </c>
      <c r="M75" s="42">
        <v>228</v>
      </c>
      <c r="N75" s="7"/>
      <c r="O75" s="14"/>
      <c r="P75" s="14"/>
      <c r="Q75" s="18"/>
    </row>
    <row r="76" spans="1:17" ht="15.75" customHeight="1" x14ac:dyDescent="0.25">
      <c r="A76" s="201"/>
      <c r="B76" s="202"/>
      <c r="C76" s="203"/>
      <c r="D76" s="37">
        <v>2024</v>
      </c>
      <c r="E76" s="38"/>
      <c r="F76" s="39"/>
      <c r="G76" s="83">
        <f t="shared" si="8"/>
        <v>17195.8</v>
      </c>
      <c r="H76" s="83">
        <f>H60+H64+H68+H72</f>
        <v>17023.8</v>
      </c>
      <c r="I76" s="190">
        <f>J60+J64+J68+J72</f>
        <v>172</v>
      </c>
      <c r="J76" s="191"/>
      <c r="K76" s="40">
        <v>112</v>
      </c>
      <c r="L76" s="41" t="s">
        <v>43</v>
      </c>
      <c r="M76" s="42">
        <v>228</v>
      </c>
      <c r="N76" s="7"/>
      <c r="O76" s="14"/>
      <c r="P76" s="14"/>
      <c r="Q76" s="18"/>
    </row>
    <row r="77" spans="1:17" ht="15" customHeight="1" x14ac:dyDescent="0.25">
      <c r="A77" s="167" t="s">
        <v>29</v>
      </c>
      <c r="B77" s="167"/>
      <c r="C77" s="167"/>
      <c r="D77" s="167"/>
      <c r="E77" s="167"/>
      <c r="F77" s="167"/>
      <c r="G77" s="167"/>
      <c r="H77" s="167"/>
      <c r="I77" s="167"/>
      <c r="J77" s="167"/>
      <c r="K77" s="43"/>
      <c r="L77" s="43"/>
      <c r="M77" s="44"/>
      <c r="O77" s="14"/>
      <c r="P77" s="14"/>
      <c r="Q77" s="18"/>
    </row>
    <row r="78" spans="1:17" ht="17.25" customHeight="1" x14ac:dyDescent="0.25">
      <c r="A78" s="111" t="s">
        <v>31</v>
      </c>
      <c r="B78" s="114" t="s">
        <v>19</v>
      </c>
      <c r="C78" s="115"/>
      <c r="D78" s="32">
        <v>2021</v>
      </c>
      <c r="E78" s="97" t="s">
        <v>20</v>
      </c>
      <c r="F78" s="1">
        <v>0</v>
      </c>
      <c r="G78" s="5">
        <f t="shared" ref="G78:G92" si="9">SUM(H78:J78)</f>
        <v>0</v>
      </c>
      <c r="H78" s="5">
        <v>0</v>
      </c>
      <c r="I78" s="8"/>
      <c r="J78" s="9">
        <v>0</v>
      </c>
      <c r="K78" s="166">
        <v>112</v>
      </c>
      <c r="L78" s="133" t="s">
        <v>43</v>
      </c>
      <c r="M78" s="97">
        <v>228</v>
      </c>
      <c r="O78" s="14"/>
      <c r="P78" s="14"/>
      <c r="Q78" s="18"/>
    </row>
    <row r="79" spans="1:17" x14ac:dyDescent="0.25">
      <c r="A79" s="112"/>
      <c r="B79" s="116"/>
      <c r="C79" s="117"/>
      <c r="D79" s="32">
        <v>2022</v>
      </c>
      <c r="E79" s="98"/>
      <c r="F79" s="46">
        <v>0</v>
      </c>
      <c r="G79" s="5">
        <f>SUM(H79:J79)</f>
        <v>0</v>
      </c>
      <c r="H79" s="5">
        <v>0</v>
      </c>
      <c r="I79" s="8"/>
      <c r="J79" s="9">
        <v>0</v>
      </c>
      <c r="K79" s="166"/>
      <c r="L79" s="134"/>
      <c r="M79" s="98"/>
      <c r="O79" s="14"/>
      <c r="P79" s="14"/>
      <c r="Q79" s="18"/>
    </row>
    <row r="80" spans="1:17" x14ac:dyDescent="0.25">
      <c r="A80" s="112"/>
      <c r="B80" s="116"/>
      <c r="C80" s="117"/>
      <c r="D80" s="32">
        <v>2023</v>
      </c>
      <c r="E80" s="98"/>
      <c r="F80" s="1">
        <v>1</v>
      </c>
      <c r="G80" s="5">
        <f t="shared" si="9"/>
        <v>0</v>
      </c>
      <c r="H80" s="5">
        <v>0</v>
      </c>
      <c r="I80" s="8"/>
      <c r="J80" s="9">
        <v>0</v>
      </c>
      <c r="K80" s="166"/>
      <c r="L80" s="134"/>
      <c r="M80" s="98"/>
      <c r="O80" s="14"/>
      <c r="P80" s="14"/>
      <c r="Q80" s="18"/>
    </row>
    <row r="81" spans="1:17" x14ac:dyDescent="0.25">
      <c r="A81" s="113"/>
      <c r="B81" s="118"/>
      <c r="C81" s="119"/>
      <c r="D81" s="32">
        <v>2024</v>
      </c>
      <c r="E81" s="132"/>
      <c r="F81" s="1">
        <v>0</v>
      </c>
      <c r="G81" s="5">
        <f>SUM(H81:J81)</f>
        <v>0</v>
      </c>
      <c r="H81" s="5">
        <v>0</v>
      </c>
      <c r="I81" s="8"/>
      <c r="J81" s="9">
        <v>0</v>
      </c>
      <c r="K81" s="34"/>
      <c r="L81" s="134"/>
      <c r="M81" s="98"/>
      <c r="O81" s="14"/>
      <c r="P81" s="14"/>
      <c r="Q81" s="18"/>
    </row>
    <row r="82" spans="1:17" ht="15.75" customHeight="1" x14ac:dyDescent="0.25">
      <c r="A82" s="111" t="s">
        <v>38</v>
      </c>
      <c r="B82" s="114" t="s">
        <v>35</v>
      </c>
      <c r="C82" s="115"/>
      <c r="D82" s="32">
        <v>2021</v>
      </c>
      <c r="E82" s="97" t="s">
        <v>20</v>
      </c>
      <c r="F82" s="1">
        <v>0</v>
      </c>
      <c r="G82" s="5">
        <f t="shared" si="9"/>
        <v>0</v>
      </c>
      <c r="H82" s="5">
        <v>0</v>
      </c>
      <c r="I82" s="8"/>
      <c r="J82" s="9">
        <v>0</v>
      </c>
      <c r="K82" s="97">
        <v>112</v>
      </c>
      <c r="L82" s="134"/>
      <c r="M82" s="98"/>
      <c r="N82" s="6">
        <v>10.8</v>
      </c>
      <c r="O82" s="14"/>
      <c r="P82" s="14"/>
      <c r="Q82" s="18"/>
    </row>
    <row r="83" spans="1:17" ht="15.75" customHeight="1" x14ac:dyDescent="0.25">
      <c r="A83" s="112"/>
      <c r="B83" s="116"/>
      <c r="C83" s="117"/>
      <c r="D83" s="32">
        <v>2022</v>
      </c>
      <c r="E83" s="98"/>
      <c r="F83" s="11">
        <v>1</v>
      </c>
      <c r="G83" s="5">
        <f t="shared" si="9"/>
        <v>0</v>
      </c>
      <c r="H83" s="5">
        <v>0</v>
      </c>
      <c r="I83" s="8"/>
      <c r="J83" s="9">
        <v>0</v>
      </c>
      <c r="K83" s="98"/>
      <c r="L83" s="134"/>
      <c r="M83" s="98"/>
      <c r="O83" s="14"/>
      <c r="P83" s="14"/>
      <c r="Q83" s="18"/>
    </row>
    <row r="84" spans="1:17" ht="15.75" customHeight="1" x14ac:dyDescent="0.25">
      <c r="A84" s="112"/>
      <c r="B84" s="116"/>
      <c r="C84" s="117"/>
      <c r="D84" s="32">
        <v>2023</v>
      </c>
      <c r="E84" s="98"/>
      <c r="F84" s="11">
        <v>0</v>
      </c>
      <c r="G84" s="5">
        <f t="shared" si="9"/>
        <v>0</v>
      </c>
      <c r="H84" s="5">
        <v>0</v>
      </c>
      <c r="I84" s="8"/>
      <c r="J84" s="9">
        <v>0</v>
      </c>
      <c r="K84" s="98"/>
      <c r="L84" s="134"/>
      <c r="M84" s="98"/>
      <c r="O84" s="14"/>
      <c r="P84" s="14"/>
      <c r="Q84" s="18"/>
    </row>
    <row r="85" spans="1:17" x14ac:dyDescent="0.25">
      <c r="A85" s="113"/>
      <c r="B85" s="118"/>
      <c r="C85" s="119"/>
      <c r="D85" s="32">
        <v>2024</v>
      </c>
      <c r="E85" s="132"/>
      <c r="F85" s="1">
        <v>0</v>
      </c>
      <c r="G85" s="5">
        <f>SUM(H85:J85)</f>
        <v>0</v>
      </c>
      <c r="H85" s="5">
        <v>0</v>
      </c>
      <c r="I85" s="8"/>
      <c r="J85" s="9">
        <v>0</v>
      </c>
      <c r="K85" s="34"/>
      <c r="L85" s="134"/>
      <c r="M85" s="98"/>
      <c r="O85" s="14"/>
      <c r="P85" s="14"/>
      <c r="Q85" s="18"/>
    </row>
    <row r="86" spans="1:17" ht="18.75" customHeight="1" x14ac:dyDescent="0.25">
      <c r="A86" s="111" t="s">
        <v>39</v>
      </c>
      <c r="B86" s="114" t="s">
        <v>36</v>
      </c>
      <c r="C86" s="115"/>
      <c r="D86" s="32">
        <v>2021</v>
      </c>
      <c r="E86" s="97" t="s">
        <v>20</v>
      </c>
      <c r="F86" s="1">
        <v>0</v>
      </c>
      <c r="G86" s="5">
        <f t="shared" si="9"/>
        <v>0</v>
      </c>
      <c r="H86" s="5">
        <v>0</v>
      </c>
      <c r="I86" s="8"/>
      <c r="J86" s="9">
        <v>0</v>
      </c>
      <c r="K86" s="97">
        <v>112</v>
      </c>
      <c r="L86" s="134"/>
      <c r="M86" s="98"/>
      <c r="N86" s="6">
        <v>3.5</v>
      </c>
      <c r="O86" s="14"/>
      <c r="P86" s="14"/>
      <c r="Q86" s="18"/>
    </row>
    <row r="87" spans="1:17" x14ac:dyDescent="0.25">
      <c r="A87" s="112"/>
      <c r="B87" s="116"/>
      <c r="C87" s="117"/>
      <c r="D87" s="32">
        <v>2022</v>
      </c>
      <c r="E87" s="98"/>
      <c r="F87" s="11">
        <v>0</v>
      </c>
      <c r="G87" s="5">
        <f t="shared" si="9"/>
        <v>0</v>
      </c>
      <c r="H87" s="5">
        <v>0</v>
      </c>
      <c r="I87" s="8"/>
      <c r="J87" s="9">
        <v>0</v>
      </c>
      <c r="K87" s="98"/>
      <c r="L87" s="134"/>
      <c r="M87" s="98"/>
      <c r="O87" s="14"/>
      <c r="P87" s="14"/>
      <c r="Q87" s="18"/>
    </row>
    <row r="88" spans="1:17" x14ac:dyDescent="0.25">
      <c r="A88" s="112"/>
      <c r="B88" s="116"/>
      <c r="C88" s="117"/>
      <c r="D88" s="32">
        <v>2023</v>
      </c>
      <c r="E88" s="98"/>
      <c r="F88" s="11">
        <v>1</v>
      </c>
      <c r="G88" s="5">
        <f t="shared" si="9"/>
        <v>0</v>
      </c>
      <c r="H88" s="5">
        <v>0</v>
      </c>
      <c r="I88" s="8"/>
      <c r="J88" s="9">
        <v>0</v>
      </c>
      <c r="K88" s="132"/>
      <c r="L88" s="134"/>
      <c r="M88" s="98"/>
      <c r="O88" s="16"/>
      <c r="P88" s="14"/>
      <c r="Q88" s="18"/>
    </row>
    <row r="89" spans="1:17" x14ac:dyDescent="0.25">
      <c r="A89" s="113"/>
      <c r="B89" s="118"/>
      <c r="C89" s="119"/>
      <c r="D89" s="32">
        <v>2024</v>
      </c>
      <c r="E89" s="132"/>
      <c r="F89" s="1">
        <v>0</v>
      </c>
      <c r="G89" s="5">
        <f>SUM(H89:J89)</f>
        <v>0</v>
      </c>
      <c r="H89" s="5">
        <v>0</v>
      </c>
      <c r="I89" s="8"/>
      <c r="J89" s="9">
        <v>0</v>
      </c>
      <c r="K89" s="34"/>
      <c r="L89" s="134"/>
      <c r="M89" s="98"/>
      <c r="O89" s="14"/>
      <c r="P89" s="14"/>
      <c r="Q89" s="18"/>
    </row>
    <row r="90" spans="1:17" ht="18.75" customHeight="1" x14ac:dyDescent="0.25">
      <c r="A90" s="111" t="s">
        <v>40</v>
      </c>
      <c r="B90" s="114" t="s">
        <v>65</v>
      </c>
      <c r="C90" s="115"/>
      <c r="D90" s="32">
        <v>2021</v>
      </c>
      <c r="E90" s="97" t="s">
        <v>20</v>
      </c>
      <c r="F90" s="11">
        <v>0</v>
      </c>
      <c r="G90" s="5">
        <f t="shared" si="9"/>
        <v>0</v>
      </c>
      <c r="H90" s="5">
        <v>0</v>
      </c>
      <c r="I90" s="8"/>
      <c r="J90" s="9">
        <v>0</v>
      </c>
      <c r="K90" s="97">
        <v>112</v>
      </c>
      <c r="L90" s="134"/>
      <c r="M90" s="98"/>
      <c r="N90" s="6">
        <v>12</v>
      </c>
      <c r="O90" s="14"/>
      <c r="P90" s="14"/>
      <c r="Q90" s="18"/>
    </row>
    <row r="91" spans="1:17" x14ac:dyDescent="0.25">
      <c r="A91" s="112"/>
      <c r="B91" s="116"/>
      <c r="C91" s="117"/>
      <c r="D91" s="32">
        <v>2022</v>
      </c>
      <c r="E91" s="98"/>
      <c r="F91" s="11">
        <v>0</v>
      </c>
      <c r="G91" s="5">
        <f t="shared" si="9"/>
        <v>0</v>
      </c>
      <c r="H91" s="5">
        <v>0</v>
      </c>
      <c r="I91" s="8"/>
      <c r="J91" s="9">
        <v>0</v>
      </c>
      <c r="K91" s="98"/>
      <c r="L91" s="134"/>
      <c r="M91" s="98"/>
      <c r="O91" s="14"/>
      <c r="P91" s="14"/>
      <c r="Q91" s="18"/>
    </row>
    <row r="92" spans="1:17" x14ac:dyDescent="0.25">
      <c r="A92" s="112"/>
      <c r="B92" s="116"/>
      <c r="C92" s="117"/>
      <c r="D92" s="32">
        <v>2023</v>
      </c>
      <c r="E92" s="98"/>
      <c r="F92" s="11">
        <v>0</v>
      </c>
      <c r="G92" s="5">
        <f t="shared" si="9"/>
        <v>0</v>
      </c>
      <c r="H92" s="5">
        <v>0</v>
      </c>
      <c r="I92" s="8"/>
      <c r="J92" s="9">
        <v>0</v>
      </c>
      <c r="K92" s="132"/>
      <c r="L92" s="134"/>
      <c r="M92" s="98"/>
      <c r="O92" s="16"/>
      <c r="P92" s="14"/>
      <c r="Q92" s="18"/>
    </row>
    <row r="93" spans="1:17" x14ac:dyDescent="0.25">
      <c r="A93" s="113"/>
      <c r="B93" s="118"/>
      <c r="C93" s="119"/>
      <c r="D93" s="32">
        <v>2024</v>
      </c>
      <c r="E93" s="132"/>
      <c r="F93" s="1">
        <v>1</v>
      </c>
      <c r="G93" s="5">
        <f>SUM(H93:J93)</f>
        <v>0</v>
      </c>
      <c r="H93" s="5">
        <v>0</v>
      </c>
      <c r="I93" s="8"/>
      <c r="J93" s="9">
        <v>0</v>
      </c>
      <c r="K93" s="34"/>
      <c r="L93" s="134"/>
      <c r="M93" s="98"/>
      <c r="O93" s="14"/>
      <c r="P93" s="14"/>
      <c r="Q93" s="18"/>
    </row>
    <row r="94" spans="1:17" ht="20.25" customHeight="1" x14ac:dyDescent="0.25">
      <c r="A94" s="133" t="s">
        <v>41</v>
      </c>
      <c r="B94" s="114" t="s">
        <v>62</v>
      </c>
      <c r="C94" s="115"/>
      <c r="D94" s="32">
        <v>2021</v>
      </c>
      <c r="E94" s="97" t="s">
        <v>20</v>
      </c>
      <c r="F94" s="47">
        <v>1</v>
      </c>
      <c r="G94" s="13">
        <f>SUM(H94:J94)</f>
        <v>975.87</v>
      </c>
      <c r="H94" s="13">
        <v>0</v>
      </c>
      <c r="I94" s="33"/>
      <c r="J94" s="20">
        <v>975.87</v>
      </c>
      <c r="K94" s="97">
        <v>112</v>
      </c>
      <c r="L94" s="35"/>
      <c r="M94" s="36"/>
      <c r="O94" s="14"/>
      <c r="P94" s="14"/>
      <c r="Q94" s="18"/>
    </row>
    <row r="95" spans="1:17" ht="20.25" customHeight="1" x14ac:dyDescent="0.25">
      <c r="A95" s="134"/>
      <c r="B95" s="116"/>
      <c r="C95" s="117"/>
      <c r="D95" s="32">
        <v>2022</v>
      </c>
      <c r="E95" s="98"/>
      <c r="F95" s="11">
        <v>0</v>
      </c>
      <c r="G95" s="5">
        <f>SUM(H95:J95)</f>
        <v>0</v>
      </c>
      <c r="H95" s="5">
        <v>0</v>
      </c>
      <c r="I95" s="8"/>
      <c r="J95" s="9">
        <v>0</v>
      </c>
      <c r="K95" s="98"/>
      <c r="L95" s="35"/>
      <c r="M95" s="36"/>
      <c r="O95" s="14"/>
      <c r="P95" s="14"/>
      <c r="Q95" s="18"/>
    </row>
    <row r="96" spans="1:17" ht="20.25" customHeight="1" x14ac:dyDescent="0.25">
      <c r="A96" s="135"/>
      <c r="B96" s="118"/>
      <c r="C96" s="119"/>
      <c r="D96" s="32">
        <v>2023</v>
      </c>
      <c r="E96" s="132"/>
      <c r="F96" s="85" t="s">
        <v>66</v>
      </c>
      <c r="G96" s="5">
        <f>SUM(H96:J96)</f>
        <v>0</v>
      </c>
      <c r="H96" s="5">
        <v>0</v>
      </c>
      <c r="I96" s="8"/>
      <c r="J96" s="9">
        <v>0</v>
      </c>
      <c r="K96" s="98"/>
      <c r="L96" s="35"/>
      <c r="M96" s="36"/>
      <c r="N96" s="7">
        <f>G94+G71+G66+G58+G48+G28+G24+G20</f>
        <v>39785.969589999993</v>
      </c>
      <c r="O96" s="14"/>
      <c r="P96" s="14"/>
      <c r="Q96" s="18"/>
    </row>
    <row r="97" spans="1:17" ht="15.75" customHeight="1" x14ac:dyDescent="0.25">
      <c r="A97" s="195" t="s">
        <v>100</v>
      </c>
      <c r="B97" s="196"/>
      <c r="C97" s="197"/>
      <c r="D97" s="37">
        <v>2021</v>
      </c>
      <c r="E97" s="38"/>
      <c r="F97" s="39"/>
      <c r="G97" s="83">
        <f>H97+I97</f>
        <v>975.87</v>
      </c>
      <c r="H97" s="83">
        <f t="shared" ref="H97" si="10">H65+H69+H73+H77+H81+H85+H89+H93</f>
        <v>0</v>
      </c>
      <c r="I97" s="190">
        <f>J78+J82+J86+J90+J94</f>
        <v>975.87</v>
      </c>
      <c r="J97" s="191"/>
      <c r="K97" s="40">
        <v>112</v>
      </c>
      <c r="L97" s="41" t="s">
        <v>43</v>
      </c>
      <c r="M97" s="42">
        <v>228</v>
      </c>
      <c r="N97" s="7"/>
      <c r="O97" s="14"/>
      <c r="P97" s="14"/>
      <c r="Q97" s="18"/>
    </row>
    <row r="98" spans="1:17" ht="15.75" customHeight="1" x14ac:dyDescent="0.25">
      <c r="A98" s="198"/>
      <c r="B98" s="199"/>
      <c r="C98" s="200"/>
      <c r="D98" s="37">
        <v>2022</v>
      </c>
      <c r="E98" s="38"/>
      <c r="F98" s="39"/>
      <c r="G98" s="83">
        <f t="shared" ref="G98:G100" si="11">H98+I98</f>
        <v>0</v>
      </c>
      <c r="H98" s="83">
        <f>H65+H69+H73+H77+H81+H85+H89+H93</f>
        <v>0</v>
      </c>
      <c r="I98" s="190">
        <f>J79+J83+J87+J91+J95</f>
        <v>0</v>
      </c>
      <c r="J98" s="191"/>
      <c r="K98" s="40">
        <v>112</v>
      </c>
      <c r="L98" s="41" t="s">
        <v>43</v>
      </c>
      <c r="M98" s="42">
        <v>228</v>
      </c>
      <c r="N98" s="7"/>
      <c r="O98" s="14"/>
      <c r="P98" s="14"/>
      <c r="Q98" s="18"/>
    </row>
    <row r="99" spans="1:17" ht="15.75" customHeight="1" x14ac:dyDescent="0.25">
      <c r="A99" s="198"/>
      <c r="B99" s="199"/>
      <c r="C99" s="200"/>
      <c r="D99" s="37">
        <v>2023</v>
      </c>
      <c r="E99" s="38"/>
      <c r="F99" s="39"/>
      <c r="G99" s="83">
        <f t="shared" si="11"/>
        <v>0</v>
      </c>
      <c r="H99" s="83">
        <f>H65+H69+H73+H77+H81+H85+H89+H93</f>
        <v>0</v>
      </c>
      <c r="I99" s="190">
        <f>J80+J84+J88+J92+J96</f>
        <v>0</v>
      </c>
      <c r="J99" s="191"/>
      <c r="K99" s="40">
        <v>112</v>
      </c>
      <c r="L99" s="41" t="s">
        <v>43</v>
      </c>
      <c r="M99" s="42">
        <v>228</v>
      </c>
      <c r="N99" s="7"/>
      <c r="O99" s="14"/>
      <c r="P99" s="14"/>
      <c r="Q99" s="18"/>
    </row>
    <row r="100" spans="1:17" ht="15.75" customHeight="1" x14ac:dyDescent="0.25">
      <c r="A100" s="201"/>
      <c r="B100" s="202"/>
      <c r="C100" s="203"/>
      <c r="D100" s="37">
        <v>2024</v>
      </c>
      <c r="E100" s="38"/>
      <c r="F100" s="39"/>
      <c r="G100" s="83">
        <f t="shared" si="11"/>
        <v>0</v>
      </c>
      <c r="H100" s="83">
        <v>0</v>
      </c>
      <c r="I100" s="190">
        <f>J79+J83+J87+J91+J95</f>
        <v>0</v>
      </c>
      <c r="J100" s="191"/>
      <c r="K100" s="40">
        <v>112</v>
      </c>
      <c r="L100" s="41" t="s">
        <v>43</v>
      </c>
      <c r="M100" s="42">
        <v>228</v>
      </c>
      <c r="N100" s="7"/>
      <c r="O100" s="14"/>
      <c r="P100" s="14"/>
      <c r="Q100" s="18"/>
    </row>
    <row r="101" spans="1:17" ht="20.25" customHeight="1" x14ac:dyDescent="0.25">
      <c r="A101" s="125" t="s">
        <v>60</v>
      </c>
      <c r="B101" s="125"/>
      <c r="C101" s="125"/>
      <c r="D101" s="125"/>
      <c r="E101" s="125"/>
      <c r="F101" s="125"/>
      <c r="G101" s="125"/>
      <c r="H101" s="125"/>
      <c r="I101" s="125"/>
      <c r="J101" s="125"/>
      <c r="K101" s="81"/>
      <c r="L101" s="81"/>
      <c r="M101" s="82"/>
      <c r="O101" s="14"/>
      <c r="P101" s="14"/>
      <c r="Q101" s="18"/>
    </row>
    <row r="102" spans="1:17" ht="23.25" customHeight="1" x14ac:dyDescent="0.25">
      <c r="A102" s="136" t="s">
        <v>50</v>
      </c>
      <c r="B102" s="136"/>
      <c r="C102" s="136"/>
      <c r="D102" s="136"/>
      <c r="E102" s="136"/>
      <c r="F102" s="136"/>
      <c r="G102" s="136"/>
      <c r="H102" s="136"/>
      <c r="I102" s="136"/>
      <c r="J102" s="136"/>
      <c r="K102" s="30"/>
      <c r="L102" s="30"/>
      <c r="M102" s="31"/>
      <c r="O102" s="14"/>
      <c r="P102" s="14"/>
      <c r="Q102" s="18"/>
    </row>
    <row r="103" spans="1:17" ht="15" customHeight="1" x14ac:dyDescent="0.25">
      <c r="A103" s="136" t="s">
        <v>52</v>
      </c>
      <c r="B103" s="136"/>
      <c r="C103" s="136"/>
      <c r="D103" s="136"/>
      <c r="E103" s="136"/>
      <c r="F103" s="136"/>
      <c r="G103" s="136"/>
      <c r="H103" s="136"/>
      <c r="I103" s="136"/>
      <c r="J103" s="136"/>
      <c r="K103" s="30"/>
      <c r="L103" s="30"/>
      <c r="M103" s="31"/>
      <c r="O103" s="14"/>
      <c r="P103" s="14"/>
      <c r="Q103" s="18"/>
    </row>
    <row r="104" spans="1:17" ht="17.25" customHeight="1" x14ac:dyDescent="0.25">
      <c r="A104" s="133" t="s">
        <v>9</v>
      </c>
      <c r="B104" s="114" t="s">
        <v>34</v>
      </c>
      <c r="C104" s="115"/>
      <c r="D104" s="32">
        <v>2021</v>
      </c>
      <c r="E104" s="97" t="s">
        <v>30</v>
      </c>
      <c r="F104" s="3">
        <v>0</v>
      </c>
      <c r="G104" s="5">
        <f>SUM(H104:J104)</f>
        <v>0</v>
      </c>
      <c r="H104" s="5">
        <v>0</v>
      </c>
      <c r="I104" s="8"/>
      <c r="J104" s="9">
        <v>0</v>
      </c>
      <c r="K104" s="34"/>
      <c r="L104" s="133" t="s">
        <v>48</v>
      </c>
      <c r="M104" s="97">
        <v>600</v>
      </c>
      <c r="O104" s="14"/>
      <c r="P104" s="14"/>
      <c r="Q104" s="18"/>
    </row>
    <row r="105" spans="1:17" x14ac:dyDescent="0.25">
      <c r="A105" s="134"/>
      <c r="B105" s="116"/>
      <c r="C105" s="117"/>
      <c r="D105" s="32">
        <v>2022</v>
      </c>
      <c r="E105" s="98"/>
      <c r="F105" s="3">
        <v>0</v>
      </c>
      <c r="G105" s="5">
        <f>SUM(H105:J105)</f>
        <v>0</v>
      </c>
      <c r="H105" s="5">
        <v>0</v>
      </c>
      <c r="I105" s="8"/>
      <c r="J105" s="9">
        <v>0</v>
      </c>
      <c r="K105" s="34"/>
      <c r="L105" s="134"/>
      <c r="M105" s="98"/>
      <c r="O105" s="14"/>
      <c r="P105" s="14"/>
      <c r="Q105" s="18"/>
    </row>
    <row r="106" spans="1:17" x14ac:dyDescent="0.25">
      <c r="A106" s="134"/>
      <c r="B106" s="116"/>
      <c r="C106" s="117"/>
      <c r="D106" s="32">
        <v>2023</v>
      </c>
      <c r="E106" s="98"/>
      <c r="F106" s="1">
        <v>0</v>
      </c>
      <c r="G106" s="5">
        <f>SUM(H106:J106)</f>
        <v>0</v>
      </c>
      <c r="H106" s="5">
        <v>0</v>
      </c>
      <c r="I106" s="8"/>
      <c r="J106" s="9">
        <v>0</v>
      </c>
      <c r="K106" s="34"/>
      <c r="L106" s="135"/>
      <c r="M106" s="132"/>
      <c r="O106" s="14"/>
      <c r="P106" s="14"/>
      <c r="Q106" s="18"/>
    </row>
    <row r="107" spans="1:17" x14ac:dyDescent="0.25">
      <c r="A107" s="135"/>
      <c r="B107" s="118"/>
      <c r="C107" s="119"/>
      <c r="D107" s="32">
        <v>2024</v>
      </c>
      <c r="E107" s="132"/>
      <c r="F107" s="1">
        <v>0</v>
      </c>
      <c r="G107" s="5">
        <f>SUM(H107:J107)</f>
        <v>0</v>
      </c>
      <c r="H107" s="5">
        <v>0</v>
      </c>
      <c r="I107" s="8"/>
      <c r="J107" s="9">
        <v>0</v>
      </c>
      <c r="K107" s="34"/>
      <c r="L107" s="48"/>
      <c r="M107" s="34"/>
      <c r="O107" s="14"/>
      <c r="P107" s="14"/>
      <c r="Q107" s="18"/>
    </row>
    <row r="108" spans="1:17" ht="15" customHeight="1" x14ac:dyDescent="0.25">
      <c r="A108" s="136" t="s">
        <v>53</v>
      </c>
      <c r="B108" s="136"/>
      <c r="C108" s="136"/>
      <c r="D108" s="136"/>
      <c r="E108" s="136"/>
      <c r="F108" s="136"/>
      <c r="G108" s="136"/>
      <c r="H108" s="136"/>
      <c r="I108" s="136"/>
      <c r="J108" s="136"/>
      <c r="K108" s="30"/>
      <c r="L108" s="30"/>
      <c r="M108" s="31"/>
      <c r="O108" s="14"/>
      <c r="P108" s="14"/>
      <c r="Q108" s="18"/>
    </row>
    <row r="109" spans="1:17" ht="17.25" customHeight="1" x14ac:dyDescent="0.25">
      <c r="A109" s="133" t="s">
        <v>22</v>
      </c>
      <c r="B109" s="114" t="s">
        <v>34</v>
      </c>
      <c r="C109" s="115"/>
      <c r="D109" s="32">
        <v>2021</v>
      </c>
      <c r="E109" s="97" t="s">
        <v>20</v>
      </c>
      <c r="F109" s="3">
        <v>0</v>
      </c>
      <c r="G109" s="5">
        <f>SUM(H109:J109)</f>
        <v>0</v>
      </c>
      <c r="H109" s="5">
        <v>0</v>
      </c>
      <c r="I109" s="8"/>
      <c r="J109" s="9">
        <v>0</v>
      </c>
      <c r="K109" s="34"/>
      <c r="L109" s="164" t="s">
        <v>48</v>
      </c>
      <c r="M109" s="97">
        <v>600</v>
      </c>
      <c r="O109" s="14"/>
      <c r="P109" s="14"/>
      <c r="Q109" s="18"/>
    </row>
    <row r="110" spans="1:17" x14ac:dyDescent="0.25">
      <c r="A110" s="134"/>
      <c r="B110" s="116"/>
      <c r="C110" s="117"/>
      <c r="D110" s="32">
        <v>2022</v>
      </c>
      <c r="E110" s="98"/>
      <c r="F110" s="3">
        <v>0</v>
      </c>
      <c r="G110" s="5">
        <f>SUM(H110:J110)</f>
        <v>0</v>
      </c>
      <c r="H110" s="5">
        <v>0</v>
      </c>
      <c r="I110" s="8"/>
      <c r="J110" s="9">
        <v>0</v>
      </c>
      <c r="K110" s="34"/>
      <c r="L110" s="164"/>
      <c r="M110" s="98"/>
      <c r="O110" s="14"/>
      <c r="P110" s="14"/>
      <c r="Q110" s="18"/>
    </row>
    <row r="111" spans="1:17" ht="18" customHeight="1" x14ac:dyDescent="0.25">
      <c r="A111" s="134"/>
      <c r="B111" s="116"/>
      <c r="C111" s="117"/>
      <c r="D111" s="32">
        <v>2023</v>
      </c>
      <c r="E111" s="98"/>
      <c r="F111" s="1">
        <v>0</v>
      </c>
      <c r="G111" s="5">
        <f>SUM(H111:J111)</f>
        <v>0</v>
      </c>
      <c r="H111" s="5">
        <v>0</v>
      </c>
      <c r="I111" s="8"/>
      <c r="J111" s="9">
        <v>0</v>
      </c>
      <c r="K111" s="34"/>
      <c r="L111" s="164"/>
      <c r="M111" s="132"/>
      <c r="O111" s="14"/>
      <c r="P111" s="14"/>
      <c r="Q111" s="18"/>
    </row>
    <row r="112" spans="1:17" ht="18" customHeight="1" x14ac:dyDescent="0.25">
      <c r="A112" s="135"/>
      <c r="B112" s="118"/>
      <c r="C112" s="119"/>
      <c r="D112" s="32">
        <v>2024</v>
      </c>
      <c r="E112" s="132"/>
      <c r="F112" s="1">
        <v>0</v>
      </c>
      <c r="G112" s="5">
        <f>SUM(H112:J112)</f>
        <v>0</v>
      </c>
      <c r="H112" s="5">
        <v>0</v>
      </c>
      <c r="I112" s="8"/>
      <c r="J112" s="9">
        <v>0</v>
      </c>
      <c r="K112" s="34"/>
      <c r="L112" s="48"/>
      <c r="M112" s="34"/>
      <c r="O112" s="14"/>
      <c r="P112" s="14"/>
      <c r="Q112" s="18"/>
    </row>
    <row r="113" spans="1:17" ht="15.75" customHeight="1" x14ac:dyDescent="0.25">
      <c r="A113" s="195" t="s">
        <v>101</v>
      </c>
      <c r="B113" s="196"/>
      <c r="C113" s="197"/>
      <c r="D113" s="37">
        <v>2021</v>
      </c>
      <c r="E113" s="38"/>
      <c r="F113" s="39"/>
      <c r="G113" s="83">
        <f>H113+I113</f>
        <v>0</v>
      </c>
      <c r="H113" s="83">
        <f t="shared" ref="H113" si="12">H81+H85+H89+H93+H97+H101+H105+H109</f>
        <v>0</v>
      </c>
      <c r="I113" s="190">
        <f>J81+J85+J89+J93+J97+J101+J105+J109</f>
        <v>0</v>
      </c>
      <c r="J113" s="191"/>
      <c r="K113" s="40">
        <v>112</v>
      </c>
      <c r="L113" s="41" t="s">
        <v>43</v>
      </c>
      <c r="M113" s="42">
        <v>228</v>
      </c>
      <c r="N113" s="7"/>
      <c r="O113" s="14"/>
      <c r="P113" s="14"/>
      <c r="Q113" s="18"/>
    </row>
    <row r="114" spans="1:17" ht="15.75" customHeight="1" x14ac:dyDescent="0.25">
      <c r="A114" s="198"/>
      <c r="B114" s="199"/>
      <c r="C114" s="200"/>
      <c r="D114" s="37">
        <v>2022</v>
      </c>
      <c r="E114" s="38"/>
      <c r="F114" s="39"/>
      <c r="G114" s="83">
        <f t="shared" ref="G114:G116" si="13">H114+I114</f>
        <v>0</v>
      </c>
      <c r="H114" s="83">
        <f>H81+H85+H89+H93+H97+H101+H105+H109</f>
        <v>0</v>
      </c>
      <c r="I114" s="190">
        <v>0</v>
      </c>
      <c r="J114" s="191"/>
      <c r="K114" s="40">
        <v>112</v>
      </c>
      <c r="L114" s="41" t="s">
        <v>43</v>
      </c>
      <c r="M114" s="42">
        <v>228</v>
      </c>
      <c r="N114" s="7"/>
      <c r="O114" s="14"/>
      <c r="P114" s="14"/>
      <c r="Q114" s="18"/>
    </row>
    <row r="115" spans="1:17" ht="15.75" customHeight="1" x14ac:dyDescent="0.25">
      <c r="A115" s="198"/>
      <c r="B115" s="199"/>
      <c r="C115" s="200"/>
      <c r="D115" s="37">
        <v>2023</v>
      </c>
      <c r="E115" s="38"/>
      <c r="F115" s="39"/>
      <c r="G115" s="83">
        <f t="shared" si="13"/>
        <v>0</v>
      </c>
      <c r="H115" s="83">
        <f>H81+H85+H89+H93+H97+H101+H105+H109</f>
        <v>0</v>
      </c>
      <c r="I115" s="190">
        <f>J84+J88+J92+J97+J101+J105+J109+J112</f>
        <v>0</v>
      </c>
      <c r="J115" s="191"/>
      <c r="K115" s="40">
        <v>112</v>
      </c>
      <c r="L115" s="41" t="s">
        <v>43</v>
      </c>
      <c r="M115" s="42">
        <v>228</v>
      </c>
      <c r="N115" s="7"/>
      <c r="O115" s="14"/>
      <c r="P115" s="14"/>
      <c r="Q115" s="18"/>
    </row>
    <row r="116" spans="1:17" ht="15.75" customHeight="1" x14ac:dyDescent="0.25">
      <c r="A116" s="201"/>
      <c r="B116" s="202"/>
      <c r="C116" s="203"/>
      <c r="D116" s="37">
        <v>2024</v>
      </c>
      <c r="E116" s="38"/>
      <c r="F116" s="39"/>
      <c r="G116" s="83">
        <f t="shared" si="13"/>
        <v>0</v>
      </c>
      <c r="H116" s="83">
        <f>H82+H86+H90+H94+H98+H102+H106+H110</f>
        <v>0</v>
      </c>
      <c r="I116" s="190">
        <f>J83+J87+J91+J95+J99+J103+J107+J111</f>
        <v>0</v>
      </c>
      <c r="J116" s="191"/>
      <c r="K116" s="40">
        <v>112</v>
      </c>
      <c r="L116" s="41" t="s">
        <v>43</v>
      </c>
      <c r="M116" s="42">
        <v>228</v>
      </c>
      <c r="N116" s="7"/>
      <c r="O116" s="14"/>
      <c r="P116" s="14"/>
      <c r="Q116" s="18"/>
    </row>
    <row r="117" spans="1:17" ht="22.5" customHeight="1" x14ac:dyDescent="0.25">
      <c r="A117" s="125" t="s">
        <v>55</v>
      </c>
      <c r="B117" s="125"/>
      <c r="C117" s="125"/>
      <c r="D117" s="125"/>
      <c r="E117" s="125"/>
      <c r="F117" s="125"/>
      <c r="G117" s="125"/>
      <c r="H117" s="125"/>
      <c r="I117" s="125"/>
      <c r="J117" s="125"/>
      <c r="K117" s="81"/>
      <c r="L117" s="81"/>
      <c r="M117" s="82"/>
      <c r="O117" s="14"/>
      <c r="P117" s="14"/>
      <c r="Q117" s="18"/>
    </row>
    <row r="118" spans="1:17" ht="28.5" customHeight="1" x14ac:dyDescent="0.25">
      <c r="A118" s="126" t="s">
        <v>51</v>
      </c>
      <c r="B118" s="127"/>
      <c r="C118" s="127"/>
      <c r="D118" s="127"/>
      <c r="E118" s="127"/>
      <c r="F118" s="127"/>
      <c r="G118" s="127"/>
      <c r="H118" s="127"/>
      <c r="I118" s="127"/>
      <c r="J118" s="128"/>
      <c r="K118" s="30"/>
      <c r="L118" s="30"/>
      <c r="M118" s="31"/>
      <c r="O118" s="14"/>
      <c r="P118" s="14"/>
      <c r="Q118" s="18"/>
    </row>
    <row r="119" spans="1:17" ht="44.25" customHeight="1" x14ac:dyDescent="0.25">
      <c r="A119" s="49" t="s">
        <v>31</v>
      </c>
      <c r="B119" s="165" t="s">
        <v>28</v>
      </c>
      <c r="C119" s="165"/>
      <c r="D119" s="1">
        <v>2021</v>
      </c>
      <c r="E119" s="3" t="s">
        <v>64</v>
      </c>
      <c r="F119" s="21">
        <v>109</v>
      </c>
      <c r="G119" s="22">
        <f>I119</f>
        <v>5186.17</v>
      </c>
      <c r="H119" s="13">
        <v>0</v>
      </c>
      <c r="I119" s="102">
        <f>I146</f>
        <v>5186.17</v>
      </c>
      <c r="J119" s="103"/>
      <c r="K119" s="86"/>
      <c r="L119" s="87"/>
      <c r="M119" s="88"/>
      <c r="N119" s="7"/>
      <c r="O119" s="14"/>
      <c r="P119" s="14"/>
      <c r="Q119" s="18"/>
    </row>
    <row r="120" spans="1:17" ht="23.25" customHeight="1" x14ac:dyDescent="0.25">
      <c r="A120" s="111" t="s">
        <v>38</v>
      </c>
      <c r="B120" s="114" t="s">
        <v>71</v>
      </c>
      <c r="C120" s="115"/>
      <c r="D120" s="32">
        <v>2021</v>
      </c>
      <c r="E120" s="3" t="s">
        <v>20</v>
      </c>
      <c r="F120" s="11">
        <v>6</v>
      </c>
      <c r="G120" s="22">
        <f>I120</f>
        <v>2046.03</v>
      </c>
      <c r="H120" s="13"/>
      <c r="I120" s="107">
        <f>I147</f>
        <v>2046.03</v>
      </c>
      <c r="J120" s="107"/>
      <c r="K120" s="107"/>
      <c r="L120" s="80"/>
      <c r="M120" s="80"/>
      <c r="N120" s="7">
        <f>I119+I120</f>
        <v>7232.2</v>
      </c>
      <c r="O120" s="14"/>
      <c r="P120" s="4"/>
      <c r="Q120" s="18"/>
    </row>
    <row r="121" spans="1:17" ht="18.75" customHeight="1" x14ac:dyDescent="0.25">
      <c r="A121" s="112"/>
      <c r="B121" s="116"/>
      <c r="C121" s="117"/>
      <c r="D121" s="32">
        <v>2022</v>
      </c>
      <c r="E121" s="3" t="s">
        <v>20</v>
      </c>
      <c r="F121" s="11">
        <v>6</v>
      </c>
      <c r="G121" s="22">
        <f>H121+J121</f>
        <v>7857.9999999999991</v>
      </c>
      <c r="H121" s="5"/>
      <c r="I121" s="50"/>
      <c r="J121" s="51">
        <f>7558.9+101.9+197.2</f>
        <v>7857.9999999999991</v>
      </c>
      <c r="K121" s="89"/>
      <c r="L121" s="87"/>
      <c r="M121" s="88"/>
      <c r="N121" s="7"/>
      <c r="O121" s="14"/>
      <c r="P121" s="4"/>
      <c r="Q121" s="18"/>
    </row>
    <row r="122" spans="1:17" ht="20.25" customHeight="1" x14ac:dyDescent="0.25">
      <c r="A122" s="112"/>
      <c r="B122" s="116"/>
      <c r="C122" s="117"/>
      <c r="D122" s="32">
        <v>2023</v>
      </c>
      <c r="E122" s="3" t="s">
        <v>20</v>
      </c>
      <c r="F122" s="1">
        <v>6</v>
      </c>
      <c r="G122" s="22">
        <f>I122</f>
        <v>7558.9</v>
      </c>
      <c r="H122" s="5">
        <v>0</v>
      </c>
      <c r="I122" s="108">
        <v>7558.9</v>
      </c>
      <c r="J122" s="110"/>
      <c r="K122" s="89"/>
      <c r="L122" s="87"/>
      <c r="M122" s="88"/>
      <c r="N122" s="7"/>
      <c r="O122" s="14"/>
      <c r="P122" s="14"/>
      <c r="Q122" s="18"/>
    </row>
    <row r="123" spans="1:17" x14ac:dyDescent="0.25">
      <c r="A123" s="113"/>
      <c r="B123" s="118"/>
      <c r="C123" s="119"/>
      <c r="D123" s="32">
        <v>2024</v>
      </c>
      <c r="E123" s="3"/>
      <c r="F123" s="1">
        <v>6</v>
      </c>
      <c r="G123" s="13">
        <f>SUM(H123:I123)</f>
        <v>7558.9</v>
      </c>
      <c r="H123" s="5">
        <v>0</v>
      </c>
      <c r="I123" s="108">
        <v>7558.9</v>
      </c>
      <c r="J123" s="109"/>
      <c r="K123" s="110"/>
      <c r="L123" s="48"/>
      <c r="M123" s="34"/>
      <c r="O123" s="14"/>
      <c r="P123" s="14"/>
      <c r="Q123" s="18"/>
    </row>
    <row r="124" spans="1:17" ht="15" customHeight="1" x14ac:dyDescent="0.25">
      <c r="A124" s="111" t="s">
        <v>39</v>
      </c>
      <c r="B124" s="104" t="s">
        <v>67</v>
      </c>
      <c r="C124" s="106"/>
      <c r="D124" s="154">
        <v>2021</v>
      </c>
      <c r="E124" s="3"/>
      <c r="F124" s="21"/>
      <c r="G124" s="22">
        <f>I124</f>
        <v>2122.87</v>
      </c>
      <c r="H124" s="13">
        <v>0</v>
      </c>
      <c r="I124" s="102">
        <f>I125+I127+I126</f>
        <v>2122.87</v>
      </c>
      <c r="J124" s="103"/>
      <c r="K124" s="122">
        <v>112</v>
      </c>
      <c r="L124" s="133" t="s">
        <v>49</v>
      </c>
      <c r="M124" s="97">
        <v>600</v>
      </c>
      <c r="N124" s="7">
        <f>N120+I124</f>
        <v>9355.07</v>
      </c>
      <c r="O124" s="4">
        <f>N124+I141+I143</f>
        <v>13872.53959</v>
      </c>
      <c r="P124" s="14"/>
      <c r="Q124" s="18"/>
    </row>
    <row r="125" spans="1:17" ht="15" customHeight="1" x14ac:dyDescent="0.25">
      <c r="A125" s="112"/>
      <c r="B125" s="104" t="s">
        <v>68</v>
      </c>
      <c r="C125" s="106"/>
      <c r="D125" s="155"/>
      <c r="E125" s="3"/>
      <c r="F125" s="11"/>
      <c r="G125" s="22">
        <f>I125</f>
        <v>1862.7670000000001</v>
      </c>
      <c r="H125" s="13">
        <v>0</v>
      </c>
      <c r="I125" s="102">
        <f>1845.967+16.8</f>
        <v>1862.7670000000001</v>
      </c>
      <c r="J125" s="103"/>
      <c r="K125" s="123"/>
      <c r="L125" s="134"/>
      <c r="M125" s="98"/>
      <c r="N125" s="7"/>
      <c r="O125" s="14"/>
      <c r="P125" s="14"/>
      <c r="Q125" s="18"/>
    </row>
    <row r="126" spans="1:17" ht="15" customHeight="1" x14ac:dyDescent="0.25">
      <c r="A126" s="112"/>
      <c r="B126" s="104" t="s">
        <v>69</v>
      </c>
      <c r="C126" s="106"/>
      <c r="D126" s="155"/>
      <c r="E126" s="3"/>
      <c r="F126" s="1"/>
      <c r="G126" s="22">
        <f>I126</f>
        <v>259.00299999999999</v>
      </c>
      <c r="H126" s="13">
        <v>0</v>
      </c>
      <c r="I126" s="102">
        <f>148.003+111</f>
        <v>259.00299999999999</v>
      </c>
      <c r="J126" s="103"/>
      <c r="K126" s="123"/>
      <c r="L126" s="134"/>
      <c r="M126" s="98"/>
      <c r="N126" s="7"/>
      <c r="O126" s="14"/>
      <c r="P126" s="14"/>
      <c r="Q126" s="18"/>
    </row>
    <row r="127" spans="1:17" ht="15" customHeight="1" x14ac:dyDescent="0.25">
      <c r="A127" s="112"/>
      <c r="B127" s="104" t="s">
        <v>70</v>
      </c>
      <c r="C127" s="106"/>
      <c r="D127" s="156"/>
      <c r="E127" s="3"/>
      <c r="F127" s="1"/>
      <c r="G127" s="22">
        <f>I127</f>
        <v>1.1000000000000001</v>
      </c>
      <c r="H127" s="13">
        <v>0</v>
      </c>
      <c r="I127" s="102">
        <v>1.1000000000000001</v>
      </c>
      <c r="J127" s="103"/>
      <c r="K127" s="123"/>
      <c r="L127" s="134"/>
      <c r="M127" s="98"/>
      <c r="N127" s="7">
        <f>N96+N124</f>
        <v>49141.039589999993</v>
      </c>
      <c r="O127" s="14"/>
      <c r="P127" s="14"/>
      <c r="Q127" s="18"/>
    </row>
    <row r="128" spans="1:17" ht="15" hidden="1" customHeight="1" x14ac:dyDescent="0.25">
      <c r="A128" s="112"/>
      <c r="B128" s="145"/>
      <c r="C128" s="146"/>
      <c r="D128" s="32">
        <v>2021</v>
      </c>
      <c r="E128" s="3" t="s">
        <v>30</v>
      </c>
      <c r="F128" s="1">
        <v>0</v>
      </c>
      <c r="G128" s="22">
        <f>H128+I128</f>
        <v>0</v>
      </c>
      <c r="H128" s="52">
        <v>0</v>
      </c>
      <c r="I128" s="151">
        <v>0</v>
      </c>
      <c r="J128" s="151"/>
      <c r="K128" s="123"/>
      <c r="L128" s="134"/>
      <c r="M128" s="98"/>
      <c r="O128" s="14"/>
      <c r="P128" s="14"/>
      <c r="Q128" s="18"/>
    </row>
    <row r="129" spans="1:17" ht="15" hidden="1" customHeight="1" x14ac:dyDescent="0.25">
      <c r="A129" s="112"/>
      <c r="B129" s="147"/>
      <c r="C129" s="148"/>
      <c r="D129" s="32">
        <v>2022</v>
      </c>
      <c r="E129" s="3" t="s">
        <v>30</v>
      </c>
      <c r="F129" s="1">
        <v>0</v>
      </c>
      <c r="G129" s="22">
        <f>H129+I129</f>
        <v>0</v>
      </c>
      <c r="H129" s="52">
        <v>0</v>
      </c>
      <c r="I129" s="151">
        <v>0</v>
      </c>
      <c r="J129" s="151"/>
      <c r="K129" s="123"/>
      <c r="L129" s="134"/>
      <c r="M129" s="98"/>
      <c r="O129" s="14"/>
      <c r="P129" s="14"/>
      <c r="Q129" s="18"/>
    </row>
    <row r="130" spans="1:17" ht="15" hidden="1" customHeight="1" x14ac:dyDescent="0.25">
      <c r="A130" s="112"/>
      <c r="B130" s="149"/>
      <c r="C130" s="150"/>
      <c r="D130" s="32">
        <v>2023</v>
      </c>
      <c r="E130" s="3" t="s">
        <v>30</v>
      </c>
      <c r="F130" s="1">
        <v>0</v>
      </c>
      <c r="G130" s="22">
        <f>H130+I130</f>
        <v>0</v>
      </c>
      <c r="H130" s="52">
        <v>0</v>
      </c>
      <c r="I130" s="151">
        <v>0</v>
      </c>
      <c r="J130" s="151"/>
      <c r="K130" s="124"/>
      <c r="L130" s="135"/>
      <c r="M130" s="132"/>
      <c r="N130" s="7"/>
      <c r="O130" s="14"/>
      <c r="P130" s="14"/>
      <c r="Q130" s="18"/>
    </row>
    <row r="131" spans="1:17" ht="31.5" customHeight="1" x14ac:dyDescent="0.25">
      <c r="A131" s="112"/>
      <c r="B131" s="104" t="s">
        <v>106</v>
      </c>
      <c r="C131" s="106"/>
      <c r="D131" s="97">
        <v>2022</v>
      </c>
      <c r="E131" s="3"/>
      <c r="F131" s="21"/>
      <c r="G131" s="22">
        <f>I131</f>
        <v>1206.5</v>
      </c>
      <c r="H131" s="12">
        <v>0</v>
      </c>
      <c r="I131" s="120">
        <v>1206.5</v>
      </c>
      <c r="J131" s="121"/>
      <c r="K131" s="53"/>
      <c r="L131" s="48"/>
      <c r="M131" s="54"/>
      <c r="N131" s="7">
        <f>I124+I131</f>
        <v>3329.37</v>
      </c>
      <c r="O131" s="4"/>
      <c r="P131" s="14"/>
      <c r="Q131" s="18"/>
    </row>
    <row r="132" spans="1:17" ht="31.5" customHeight="1" x14ac:dyDescent="0.25">
      <c r="A132" s="112"/>
      <c r="B132" s="104" t="s">
        <v>105</v>
      </c>
      <c r="C132" s="106"/>
      <c r="D132" s="98"/>
      <c r="E132" s="3"/>
      <c r="F132" s="21"/>
      <c r="G132" s="22">
        <f>I132+H132</f>
        <v>899.1</v>
      </c>
      <c r="H132" s="12"/>
      <c r="I132" s="120">
        <f>899.1</f>
        <v>899.1</v>
      </c>
      <c r="J132" s="121"/>
      <c r="K132" s="53"/>
      <c r="L132" s="48"/>
      <c r="M132" s="54"/>
      <c r="N132" s="7"/>
      <c r="O132" s="4"/>
      <c r="P132" s="14"/>
      <c r="Q132" s="18"/>
    </row>
    <row r="133" spans="1:17" ht="15" customHeight="1" x14ac:dyDescent="0.25">
      <c r="A133" s="112"/>
      <c r="B133" s="104" t="s">
        <v>72</v>
      </c>
      <c r="C133" s="106"/>
      <c r="D133" s="32">
        <v>2023</v>
      </c>
      <c r="E133" s="3"/>
      <c r="F133" s="21"/>
      <c r="G133" s="22">
        <f>I133</f>
        <v>0</v>
      </c>
      <c r="H133" s="12">
        <v>0</v>
      </c>
      <c r="I133" s="120">
        <v>0</v>
      </c>
      <c r="J133" s="121"/>
      <c r="K133" s="53"/>
      <c r="L133" s="48"/>
      <c r="M133" s="54"/>
      <c r="N133" s="7">
        <f>I125+I133</f>
        <v>1862.7670000000001</v>
      </c>
      <c r="O133" s="4"/>
      <c r="P133" s="14"/>
      <c r="Q133" s="18"/>
    </row>
    <row r="134" spans="1:17" ht="15" customHeight="1" x14ac:dyDescent="0.25">
      <c r="A134" s="113"/>
      <c r="B134" s="104" t="s">
        <v>72</v>
      </c>
      <c r="C134" s="106"/>
      <c r="D134" s="32">
        <v>2024</v>
      </c>
      <c r="E134" s="3"/>
      <c r="F134" s="21"/>
      <c r="G134" s="22">
        <f>I134</f>
        <v>0</v>
      </c>
      <c r="H134" s="12">
        <v>0</v>
      </c>
      <c r="I134" s="120">
        <v>0</v>
      </c>
      <c r="J134" s="121"/>
      <c r="K134" s="53"/>
      <c r="L134" s="48"/>
      <c r="M134" s="54"/>
      <c r="N134" s="7">
        <f>I126+I134</f>
        <v>259.00299999999999</v>
      </c>
      <c r="O134" s="4"/>
      <c r="P134" s="14"/>
      <c r="Q134" s="18"/>
    </row>
    <row r="135" spans="1:17" ht="15.75" customHeight="1" x14ac:dyDescent="0.25">
      <c r="A135" s="195" t="s">
        <v>102</v>
      </c>
      <c r="B135" s="196"/>
      <c r="C135" s="197"/>
      <c r="D135" s="37">
        <v>2021</v>
      </c>
      <c r="E135" s="38"/>
      <c r="F135" s="39"/>
      <c r="G135" s="83">
        <f>H135+I135</f>
        <v>9355.07</v>
      </c>
      <c r="H135" s="83">
        <f t="shared" ref="H135" si="14">H102+H106+H110+H114+H118+H122+H126+H130</f>
        <v>0</v>
      </c>
      <c r="I135" s="190">
        <f>I119+I120+I124</f>
        <v>9355.07</v>
      </c>
      <c r="J135" s="191"/>
      <c r="K135" s="40">
        <v>112</v>
      </c>
      <c r="L135" s="41" t="s">
        <v>43</v>
      </c>
      <c r="M135" s="42">
        <v>228</v>
      </c>
      <c r="N135" s="7"/>
      <c r="O135" s="14"/>
      <c r="P135" s="14"/>
      <c r="Q135" s="18"/>
    </row>
    <row r="136" spans="1:17" ht="15.75" customHeight="1" x14ac:dyDescent="0.25">
      <c r="A136" s="198"/>
      <c r="B136" s="199"/>
      <c r="C136" s="200"/>
      <c r="D136" s="37">
        <v>2022</v>
      </c>
      <c r="E136" s="38"/>
      <c r="F136" s="39"/>
      <c r="G136" s="83">
        <f>H136+I136</f>
        <v>9963.6</v>
      </c>
      <c r="H136" s="83">
        <f>H102+H106+H110+H114+H118+H122+H126+H130</f>
        <v>0</v>
      </c>
      <c r="I136" s="190">
        <f>J121+I131+I132</f>
        <v>9963.6</v>
      </c>
      <c r="J136" s="191"/>
      <c r="K136" s="40">
        <v>112</v>
      </c>
      <c r="L136" s="41" t="s">
        <v>43</v>
      </c>
      <c r="M136" s="42">
        <v>228</v>
      </c>
      <c r="N136" s="7"/>
      <c r="O136" s="14"/>
      <c r="P136" s="14"/>
      <c r="Q136" s="18"/>
    </row>
    <row r="137" spans="1:17" ht="15.75" customHeight="1" x14ac:dyDescent="0.25">
      <c r="A137" s="198"/>
      <c r="B137" s="199"/>
      <c r="C137" s="200"/>
      <c r="D137" s="37">
        <v>2023</v>
      </c>
      <c r="E137" s="38"/>
      <c r="F137" s="39"/>
      <c r="G137" s="83">
        <f t="shared" ref="G137:G138" si="15">H137+I137</f>
        <v>7558.9</v>
      </c>
      <c r="H137" s="83">
        <f>H102+H106+H110+H114+H118+H122+H126+H130</f>
        <v>0</v>
      </c>
      <c r="I137" s="190">
        <f>I122+I133</f>
        <v>7558.9</v>
      </c>
      <c r="J137" s="191"/>
      <c r="K137" s="40">
        <v>112</v>
      </c>
      <c r="L137" s="41" t="s">
        <v>43</v>
      </c>
      <c r="M137" s="42">
        <v>228</v>
      </c>
      <c r="N137" s="7"/>
      <c r="O137" s="14"/>
      <c r="P137" s="14"/>
      <c r="Q137" s="18"/>
    </row>
    <row r="138" spans="1:17" ht="15.75" customHeight="1" x14ac:dyDescent="0.25">
      <c r="A138" s="201"/>
      <c r="B138" s="202"/>
      <c r="C138" s="203"/>
      <c r="D138" s="37">
        <v>2024</v>
      </c>
      <c r="E138" s="38"/>
      <c r="F138" s="39"/>
      <c r="G138" s="83">
        <f t="shared" si="15"/>
        <v>7558.9</v>
      </c>
      <c r="H138" s="83">
        <f>H103+H107+H111+H115+H119+H123+H127+H131</f>
        <v>0</v>
      </c>
      <c r="I138" s="190">
        <f>I123+I134</f>
        <v>7558.9</v>
      </c>
      <c r="J138" s="191"/>
      <c r="K138" s="40">
        <v>112</v>
      </c>
      <c r="L138" s="41" t="s">
        <v>43</v>
      </c>
      <c r="M138" s="42">
        <v>228</v>
      </c>
      <c r="N138" s="7"/>
      <c r="O138" s="14"/>
      <c r="P138" s="14"/>
      <c r="Q138" s="18"/>
    </row>
    <row r="139" spans="1:17" x14ac:dyDescent="0.25">
      <c r="A139" s="152" t="s">
        <v>25</v>
      </c>
      <c r="B139" s="152"/>
      <c r="C139" s="152"/>
      <c r="D139" s="56"/>
      <c r="E139" s="56"/>
      <c r="F139" s="90"/>
      <c r="G139" s="91">
        <f>H139+I139</f>
        <v>13872.53959</v>
      </c>
      <c r="H139" s="91">
        <f>SUM(H141:H146)</f>
        <v>0</v>
      </c>
      <c r="I139" s="153">
        <f>SUM(I141:J145)</f>
        <v>13872.53959</v>
      </c>
      <c r="J139" s="153"/>
      <c r="K139" s="55"/>
      <c r="L139" s="56"/>
      <c r="M139" s="56"/>
      <c r="N139" s="4">
        <f>I141+I143+I146+I147+I148</f>
        <v>13872.53959</v>
      </c>
      <c r="O139" s="14"/>
      <c r="P139" s="14"/>
      <c r="Q139" s="18"/>
    </row>
    <row r="140" spans="1:17" x14ac:dyDescent="0.25">
      <c r="A140" s="99" t="s">
        <v>12</v>
      </c>
      <c r="B140" s="99"/>
      <c r="C140" s="99"/>
      <c r="D140" s="57"/>
      <c r="E140" s="57"/>
      <c r="F140" s="57"/>
      <c r="G140" s="58">
        <f t="shared" ref="G140:G147" si="16">H140+I140</f>
        <v>0</v>
      </c>
      <c r="H140" s="59">
        <v>0</v>
      </c>
      <c r="I140" s="204"/>
      <c r="J140" s="205"/>
      <c r="K140" s="57"/>
      <c r="L140" s="60"/>
      <c r="M140" s="61"/>
      <c r="O140" s="14"/>
      <c r="P140" s="14"/>
      <c r="Q140" s="18"/>
    </row>
    <row r="141" spans="1:17" ht="33.75" customHeight="1" x14ac:dyDescent="0.25">
      <c r="A141" s="99" t="s">
        <v>21</v>
      </c>
      <c r="B141" s="99"/>
      <c r="C141" s="99"/>
      <c r="D141" s="57"/>
      <c r="E141" s="3" t="s">
        <v>61</v>
      </c>
      <c r="F141" s="62">
        <f>F20+F24+F28+F48</f>
        <v>4</v>
      </c>
      <c r="G141" s="58">
        <f t="shared" si="16"/>
        <v>3541.5995900000003</v>
      </c>
      <c r="H141" s="40">
        <f>H20+H24+H28+H48</f>
        <v>0</v>
      </c>
      <c r="I141" s="143">
        <f>J20+J24+J28+J32</f>
        <v>3541.5995900000003</v>
      </c>
      <c r="J141" s="143"/>
      <c r="K141" s="40">
        <v>112</v>
      </c>
      <c r="L141" s="41" t="s">
        <v>43</v>
      </c>
      <c r="M141" s="42">
        <v>228</v>
      </c>
      <c r="N141" s="7"/>
      <c r="O141" s="14"/>
      <c r="P141" s="14"/>
      <c r="Q141" s="18"/>
    </row>
    <row r="142" spans="1:17" ht="30.75" customHeight="1" x14ac:dyDescent="0.25">
      <c r="A142" s="144" t="s">
        <v>54</v>
      </c>
      <c r="B142" s="144"/>
      <c r="C142" s="144"/>
      <c r="D142" s="57"/>
      <c r="E142" s="29" t="s">
        <v>20</v>
      </c>
      <c r="F142" s="62">
        <f>F57+F61+F69</f>
        <v>0</v>
      </c>
      <c r="G142" s="58">
        <f t="shared" si="16"/>
        <v>0</v>
      </c>
      <c r="H142" s="40">
        <f>H61+H65</f>
        <v>0</v>
      </c>
      <c r="I142" s="143">
        <f>J57+J61+J65+J69</f>
        <v>0</v>
      </c>
      <c r="J142" s="143"/>
      <c r="K142" s="65">
        <v>112</v>
      </c>
      <c r="L142" s="66" t="s">
        <v>43</v>
      </c>
      <c r="M142" s="42">
        <v>400</v>
      </c>
      <c r="N142" s="7">
        <f>I141+I142</f>
        <v>3541.5995900000003</v>
      </c>
      <c r="O142" s="14"/>
      <c r="P142" s="14"/>
      <c r="Q142" s="18"/>
    </row>
    <row r="143" spans="1:17" ht="30" customHeight="1" x14ac:dyDescent="0.25">
      <c r="A143" s="129" t="s">
        <v>29</v>
      </c>
      <c r="B143" s="130"/>
      <c r="C143" s="131"/>
      <c r="D143" s="57"/>
      <c r="E143" s="63" t="s">
        <v>20</v>
      </c>
      <c r="F143" s="67">
        <f>F78+F82+F86+F90+F94</f>
        <v>1</v>
      </c>
      <c r="G143" s="58">
        <f t="shared" si="16"/>
        <v>975.87</v>
      </c>
      <c r="H143" s="40">
        <f>H78</f>
        <v>0</v>
      </c>
      <c r="I143" s="100">
        <f>J78+J82+J86+J90+J94</f>
        <v>975.87</v>
      </c>
      <c r="J143" s="101"/>
      <c r="K143" s="68">
        <v>112</v>
      </c>
      <c r="L143" s="41" t="s">
        <v>43</v>
      </c>
      <c r="M143" s="42">
        <v>228</v>
      </c>
      <c r="O143" s="14"/>
      <c r="P143" s="14"/>
      <c r="Q143" s="18"/>
    </row>
    <row r="144" spans="1:17" x14ac:dyDescent="0.25">
      <c r="A144" s="99" t="s">
        <v>14</v>
      </c>
      <c r="B144" s="99"/>
      <c r="C144" s="99"/>
      <c r="D144" s="57"/>
      <c r="E144" s="63" t="s">
        <v>20</v>
      </c>
      <c r="F144" s="57">
        <f>F104</f>
        <v>0</v>
      </c>
      <c r="G144" s="58">
        <f t="shared" si="16"/>
        <v>0</v>
      </c>
      <c r="H144" s="40">
        <f>-H104+H109</f>
        <v>0</v>
      </c>
      <c r="I144" s="96">
        <f>J104+J109</f>
        <v>0</v>
      </c>
      <c r="J144" s="96"/>
      <c r="K144" s="68">
        <v>112</v>
      </c>
      <c r="L144" s="41" t="s">
        <v>48</v>
      </c>
      <c r="M144" s="42">
        <v>600</v>
      </c>
      <c r="O144" s="14"/>
      <c r="P144" s="14"/>
      <c r="Q144" s="18"/>
    </row>
    <row r="145" spans="1:17" ht="27.75" customHeight="1" x14ac:dyDescent="0.25">
      <c r="A145" s="99" t="s">
        <v>80</v>
      </c>
      <c r="B145" s="99"/>
      <c r="C145" s="99"/>
      <c r="D145" s="57"/>
      <c r="E145" s="3"/>
      <c r="F145" s="67"/>
      <c r="G145" s="58">
        <f t="shared" si="16"/>
        <v>9355.07</v>
      </c>
      <c r="H145" s="40">
        <v>0</v>
      </c>
      <c r="I145" s="100">
        <f>I146+I147+I148</f>
        <v>9355.07</v>
      </c>
      <c r="J145" s="101"/>
      <c r="K145" s="68">
        <v>112</v>
      </c>
      <c r="L145" s="41" t="s">
        <v>49</v>
      </c>
      <c r="M145" s="42">
        <v>600</v>
      </c>
      <c r="N145" s="7">
        <f>9355.07-I145</f>
        <v>0</v>
      </c>
      <c r="O145" s="14"/>
      <c r="P145" s="14"/>
      <c r="Q145" s="18"/>
    </row>
    <row r="146" spans="1:17" ht="45.75" customHeight="1" x14ac:dyDescent="0.25">
      <c r="A146" s="99" t="s">
        <v>74</v>
      </c>
      <c r="B146" s="99"/>
      <c r="C146" s="99"/>
      <c r="D146" s="57"/>
      <c r="E146" s="3" t="s">
        <v>64</v>
      </c>
      <c r="F146" s="67">
        <f>F119</f>
        <v>109</v>
      </c>
      <c r="G146" s="58">
        <f t="shared" si="16"/>
        <v>5186.17</v>
      </c>
      <c r="H146" s="40">
        <v>0</v>
      </c>
      <c r="I146" s="100">
        <v>5186.17</v>
      </c>
      <c r="J146" s="101"/>
      <c r="K146" s="68">
        <v>112</v>
      </c>
      <c r="L146" s="41" t="s">
        <v>49</v>
      </c>
      <c r="M146" s="42">
        <v>600</v>
      </c>
      <c r="N146" s="7">
        <f>I146+I147</f>
        <v>7232.2</v>
      </c>
      <c r="O146" s="14"/>
      <c r="P146" s="14"/>
      <c r="Q146" s="18"/>
    </row>
    <row r="147" spans="1:17" ht="36.75" customHeight="1" x14ac:dyDescent="0.25">
      <c r="A147" s="99" t="s">
        <v>75</v>
      </c>
      <c r="B147" s="99"/>
      <c r="C147" s="99"/>
      <c r="D147" s="57"/>
      <c r="E147" s="63" t="s">
        <v>20</v>
      </c>
      <c r="F147" s="67">
        <f>F120</f>
        <v>6</v>
      </c>
      <c r="G147" s="58">
        <f t="shared" si="16"/>
        <v>2046.03</v>
      </c>
      <c r="H147" s="40">
        <v>0</v>
      </c>
      <c r="I147" s="100">
        <v>2046.03</v>
      </c>
      <c r="J147" s="101"/>
      <c r="K147" s="68">
        <v>112</v>
      </c>
      <c r="L147" s="41" t="s">
        <v>49</v>
      </c>
      <c r="M147" s="42">
        <v>600</v>
      </c>
      <c r="N147" s="7"/>
      <c r="O147" s="14"/>
      <c r="P147" s="14"/>
      <c r="Q147" s="18"/>
    </row>
    <row r="148" spans="1:17" ht="22.5" customHeight="1" x14ac:dyDescent="0.25">
      <c r="A148" s="137" t="s">
        <v>88</v>
      </c>
      <c r="B148" s="138"/>
      <c r="C148" s="139"/>
      <c r="D148" s="57"/>
      <c r="E148" s="3"/>
      <c r="F148" s="67"/>
      <c r="G148" s="22">
        <f t="shared" ref="G148:G150" si="17">I148</f>
        <v>2122.87</v>
      </c>
      <c r="H148" s="40"/>
      <c r="I148" s="102">
        <f>I149+I150+I151</f>
        <v>2122.87</v>
      </c>
      <c r="J148" s="140"/>
      <c r="K148" s="103"/>
      <c r="L148" s="41"/>
      <c r="M148" s="42"/>
      <c r="N148" s="7"/>
      <c r="O148" s="14"/>
      <c r="P148" s="14"/>
      <c r="Q148" s="18"/>
    </row>
    <row r="149" spans="1:17" ht="17.25" customHeight="1" x14ac:dyDescent="0.25">
      <c r="A149" s="137" t="s">
        <v>68</v>
      </c>
      <c r="B149" s="138"/>
      <c r="C149" s="139"/>
      <c r="D149" s="57"/>
      <c r="E149" s="3"/>
      <c r="F149" s="67"/>
      <c r="G149" s="22">
        <f t="shared" si="17"/>
        <v>1862.7670000000001</v>
      </c>
      <c r="H149" s="40"/>
      <c r="I149" s="102">
        <f>I125</f>
        <v>1862.7670000000001</v>
      </c>
      <c r="J149" s="141"/>
      <c r="K149" s="142"/>
      <c r="L149" s="41"/>
      <c r="M149" s="42"/>
      <c r="N149" s="7"/>
    </row>
    <row r="150" spans="1:17" ht="17.25" customHeight="1" x14ac:dyDescent="0.25">
      <c r="A150" s="137" t="s">
        <v>69</v>
      </c>
      <c r="B150" s="138"/>
      <c r="C150" s="139"/>
      <c r="D150" s="57"/>
      <c r="E150" s="3"/>
      <c r="F150" s="67"/>
      <c r="G150" s="22">
        <f t="shared" si="17"/>
        <v>259.00299999999999</v>
      </c>
      <c r="H150" s="40"/>
      <c r="I150" s="102">
        <f>I126</f>
        <v>259.00299999999999</v>
      </c>
      <c r="J150" s="140"/>
      <c r="K150" s="103"/>
      <c r="L150" s="41"/>
      <c r="M150" s="42"/>
      <c r="N150" s="7"/>
    </row>
    <row r="151" spans="1:17" ht="15" customHeight="1" x14ac:dyDescent="0.25">
      <c r="A151" s="104" t="s">
        <v>81</v>
      </c>
      <c r="B151" s="105"/>
      <c r="C151" s="106"/>
      <c r="D151" s="57"/>
      <c r="E151" s="3"/>
      <c r="F151" s="1"/>
      <c r="G151" s="22">
        <f>I151</f>
        <v>1.1000000000000001</v>
      </c>
      <c r="H151" s="13">
        <v>0</v>
      </c>
      <c r="I151" s="102">
        <v>1.1000000000000001</v>
      </c>
      <c r="J151" s="103"/>
      <c r="K151" s="69"/>
      <c r="L151" s="41"/>
      <c r="M151" s="42"/>
      <c r="N151" s="7"/>
    </row>
    <row r="152" spans="1:17" x14ac:dyDescent="0.25">
      <c r="A152" s="152" t="s">
        <v>26</v>
      </c>
      <c r="B152" s="152"/>
      <c r="C152" s="152"/>
      <c r="D152" s="56"/>
      <c r="E152" s="56"/>
      <c r="F152" s="56"/>
      <c r="G152" s="91">
        <f>H152+I152</f>
        <v>41341.130229999995</v>
      </c>
      <c r="H152" s="92">
        <f>SUM(H154:H158)</f>
        <v>15724.6</v>
      </c>
      <c r="I152" s="160">
        <f>SUM(I154:J158)</f>
        <v>25616.530229999997</v>
      </c>
      <c r="J152" s="160"/>
      <c r="K152" s="70"/>
      <c r="L152" s="56"/>
      <c r="M152" s="56"/>
      <c r="O152" s="7">
        <f>I152+H152</f>
        <v>41341.130229999995</v>
      </c>
    </row>
    <row r="153" spans="1:17" x14ac:dyDescent="0.25">
      <c r="A153" s="99" t="s">
        <v>12</v>
      </c>
      <c r="B153" s="99"/>
      <c r="C153" s="99"/>
      <c r="D153" s="57"/>
      <c r="E153" s="57"/>
      <c r="F153" s="57"/>
      <c r="G153" s="68"/>
      <c r="H153" s="59"/>
      <c r="I153" s="96"/>
      <c r="J153" s="96"/>
      <c r="K153" s="68"/>
      <c r="L153" s="71"/>
      <c r="M153" s="61"/>
    </row>
    <row r="154" spans="1:17" ht="33.75" customHeight="1" x14ac:dyDescent="0.25">
      <c r="A154" s="99" t="s">
        <v>21</v>
      </c>
      <c r="B154" s="99"/>
      <c r="C154" s="99"/>
      <c r="D154" s="57"/>
      <c r="E154" s="3" t="s">
        <v>61</v>
      </c>
      <c r="F154" s="62">
        <f>F21+F25+F29+F33+F45+F49+F41+F37</f>
        <v>7</v>
      </c>
      <c r="G154" s="58">
        <f t="shared" ref="G154:G163" si="18">H154+I154</f>
        <v>12304.830229999998</v>
      </c>
      <c r="H154" s="72">
        <f>H21+H25+H29+H49</f>
        <v>0</v>
      </c>
      <c r="I154" s="143">
        <f>J21+J25+J29+J49+J33+J37+J45+J41</f>
        <v>12304.830229999998</v>
      </c>
      <c r="J154" s="143"/>
      <c r="K154" s="40">
        <v>112</v>
      </c>
      <c r="L154" s="41" t="s">
        <v>43</v>
      </c>
      <c r="M154" s="42">
        <v>228</v>
      </c>
      <c r="N154" s="7">
        <f>I154+I155</f>
        <v>15652.930229999998</v>
      </c>
      <c r="O154" s="17">
        <f>G154+G155</f>
        <v>31377.530229999997</v>
      </c>
      <c r="P154" s="4"/>
    </row>
    <row r="155" spans="1:17" ht="30.75" customHeight="1" x14ac:dyDescent="0.25">
      <c r="A155" s="129" t="s">
        <v>54</v>
      </c>
      <c r="B155" s="130"/>
      <c r="C155" s="131"/>
      <c r="D155" s="57"/>
      <c r="E155" s="63" t="s">
        <v>20</v>
      </c>
      <c r="F155" s="62">
        <f>F58+F62+F66+F70</f>
        <v>1</v>
      </c>
      <c r="G155" s="64">
        <f t="shared" si="18"/>
        <v>19072.7</v>
      </c>
      <c r="H155" s="73">
        <f>H66</f>
        <v>15724.6</v>
      </c>
      <c r="I155" s="100">
        <f>I74</f>
        <v>3348.1000000000004</v>
      </c>
      <c r="J155" s="101"/>
      <c r="K155" s="65">
        <v>112</v>
      </c>
      <c r="L155" s="66" t="s">
        <v>43</v>
      </c>
      <c r="M155" s="42">
        <v>400</v>
      </c>
      <c r="N155" s="7">
        <f>I154+I155</f>
        <v>15652.930229999998</v>
      </c>
      <c r="O155" s="7"/>
    </row>
    <row r="156" spans="1:17" ht="21" customHeight="1" x14ac:dyDescent="0.25">
      <c r="A156" s="129" t="s">
        <v>29</v>
      </c>
      <c r="B156" s="130"/>
      <c r="C156" s="131"/>
      <c r="D156" s="57"/>
      <c r="E156" s="63" t="s">
        <v>20</v>
      </c>
      <c r="F156" s="67">
        <f>F79+F83+F87+F91</f>
        <v>1</v>
      </c>
      <c r="G156" s="58">
        <f t="shared" si="18"/>
        <v>0</v>
      </c>
      <c r="H156" s="72">
        <f>H91</f>
        <v>0</v>
      </c>
      <c r="I156" s="100">
        <f>J79+J83+J87+J91+J95</f>
        <v>0</v>
      </c>
      <c r="J156" s="101"/>
      <c r="K156" s="68">
        <v>112</v>
      </c>
      <c r="L156" s="41" t="s">
        <v>43</v>
      </c>
      <c r="M156" s="42">
        <v>228</v>
      </c>
    </row>
    <row r="157" spans="1:17" ht="15.75" customHeight="1" x14ac:dyDescent="0.25">
      <c r="A157" s="99" t="s">
        <v>14</v>
      </c>
      <c r="B157" s="99"/>
      <c r="C157" s="99"/>
      <c r="D157" s="57"/>
      <c r="E157" s="63" t="s">
        <v>20</v>
      </c>
      <c r="F157" s="57">
        <f>F105+F110</f>
        <v>0</v>
      </c>
      <c r="G157" s="58">
        <f t="shared" si="18"/>
        <v>0</v>
      </c>
      <c r="H157" s="72">
        <f>-H121+H126</f>
        <v>0</v>
      </c>
      <c r="I157" s="96">
        <f>J105+J110</f>
        <v>0</v>
      </c>
      <c r="J157" s="96"/>
      <c r="K157" s="68">
        <v>112</v>
      </c>
      <c r="L157" s="41" t="s">
        <v>48</v>
      </c>
      <c r="M157" s="42">
        <v>600</v>
      </c>
    </row>
    <row r="158" spans="1:17" ht="27.75" customHeight="1" x14ac:dyDescent="0.25">
      <c r="A158" s="99" t="s">
        <v>73</v>
      </c>
      <c r="B158" s="99"/>
      <c r="C158" s="99"/>
      <c r="D158" s="57"/>
      <c r="E158" s="3"/>
      <c r="F158" s="67"/>
      <c r="G158" s="58">
        <f t="shared" si="18"/>
        <v>9963.6</v>
      </c>
      <c r="H158" s="72">
        <v>0</v>
      </c>
      <c r="I158" s="100">
        <f>I159+I160+I162</f>
        <v>9963.6</v>
      </c>
      <c r="J158" s="101"/>
      <c r="K158" s="68">
        <v>112</v>
      </c>
      <c r="L158" s="41" t="s">
        <v>49</v>
      </c>
      <c r="M158" s="42">
        <v>600</v>
      </c>
      <c r="N158" s="7">
        <f>9355.07-I158</f>
        <v>-608.53000000000065</v>
      </c>
    </row>
    <row r="159" spans="1:17" ht="32.25" customHeight="1" x14ac:dyDescent="0.25">
      <c r="A159" s="137" t="s">
        <v>76</v>
      </c>
      <c r="B159" s="138"/>
      <c r="C159" s="139"/>
      <c r="D159" s="57"/>
      <c r="E159" s="63" t="s">
        <v>20</v>
      </c>
      <c r="F159" s="67">
        <f>F121</f>
        <v>6</v>
      </c>
      <c r="G159" s="58">
        <f t="shared" si="18"/>
        <v>7857.9999999999991</v>
      </c>
      <c r="H159" s="72">
        <v>0</v>
      </c>
      <c r="I159" s="100">
        <f>J121</f>
        <v>7857.9999999999991</v>
      </c>
      <c r="J159" s="101"/>
      <c r="K159" s="68">
        <v>112</v>
      </c>
      <c r="L159" s="41" t="s">
        <v>49</v>
      </c>
      <c r="M159" s="42">
        <v>600</v>
      </c>
      <c r="N159" s="7">
        <f>(I159+I160)-7149.4</f>
        <v>1915.1000000000004</v>
      </c>
    </row>
    <row r="160" spans="1:17" ht="18.75" customHeight="1" x14ac:dyDescent="0.25">
      <c r="A160" s="137" t="s">
        <v>89</v>
      </c>
      <c r="B160" s="138"/>
      <c r="C160" s="139"/>
      <c r="D160" s="57"/>
      <c r="E160" s="63"/>
      <c r="F160" s="67">
        <f>F161</f>
        <v>0</v>
      </c>
      <c r="G160" s="58">
        <f t="shared" si="18"/>
        <v>1206.5</v>
      </c>
      <c r="H160" s="72">
        <f>H161</f>
        <v>0</v>
      </c>
      <c r="I160" s="100">
        <f>I161</f>
        <v>1206.5</v>
      </c>
      <c r="J160" s="101"/>
      <c r="K160" s="68">
        <v>112</v>
      </c>
      <c r="L160" s="41" t="s">
        <v>49</v>
      </c>
      <c r="M160" s="42">
        <v>600</v>
      </c>
      <c r="N160" s="7"/>
    </row>
    <row r="161" spans="1:14" ht="17.25" customHeight="1" x14ac:dyDescent="0.25">
      <c r="A161" s="137" t="s">
        <v>90</v>
      </c>
      <c r="B161" s="138"/>
      <c r="C161" s="139"/>
      <c r="D161" s="57"/>
      <c r="E161" s="3"/>
      <c r="F161" s="67"/>
      <c r="G161" s="22">
        <f t="shared" ref="G161" si="19">I161</f>
        <v>1206.5</v>
      </c>
      <c r="H161" s="74"/>
      <c r="I161" s="157">
        <v>1206.5</v>
      </c>
      <c r="J161" s="158"/>
      <c r="K161" s="159"/>
      <c r="L161" s="41"/>
      <c r="M161" s="42"/>
      <c r="N161" s="7"/>
    </row>
    <row r="162" spans="1:14" ht="30.75" customHeight="1" x14ac:dyDescent="0.25">
      <c r="A162" s="137" t="s">
        <v>105</v>
      </c>
      <c r="B162" s="138"/>
      <c r="C162" s="139"/>
      <c r="D162" s="57"/>
      <c r="E162" s="3"/>
      <c r="F162" s="67"/>
      <c r="G162" s="22">
        <f t="shared" ref="G162" si="20">I162</f>
        <v>899.1</v>
      </c>
      <c r="H162" s="74"/>
      <c r="I162" s="157">
        <f>I132</f>
        <v>899.1</v>
      </c>
      <c r="J162" s="158"/>
      <c r="K162" s="159"/>
      <c r="L162" s="41"/>
      <c r="M162" s="42"/>
      <c r="N162" s="7"/>
    </row>
    <row r="163" spans="1:14" x14ac:dyDescent="0.25">
      <c r="A163" s="152" t="s">
        <v>27</v>
      </c>
      <c r="B163" s="152"/>
      <c r="C163" s="152"/>
      <c r="D163" s="56"/>
      <c r="E163" s="56"/>
      <c r="F163" s="56"/>
      <c r="G163" s="91">
        <f t="shared" si="18"/>
        <v>24754.699999999997</v>
      </c>
      <c r="H163" s="93">
        <f>SUM(H165:H169)</f>
        <v>17023.8</v>
      </c>
      <c r="I163" s="160">
        <f>SUM(I165:J169)</f>
        <v>7730.9</v>
      </c>
      <c r="J163" s="160"/>
      <c r="K163" s="56"/>
      <c r="L163" s="56"/>
      <c r="M163" s="75"/>
    </row>
    <row r="164" spans="1:14" x14ac:dyDescent="0.25">
      <c r="A164" s="99" t="s">
        <v>12</v>
      </c>
      <c r="B164" s="99"/>
      <c r="C164" s="99"/>
      <c r="D164" s="57"/>
      <c r="E164" s="57"/>
      <c r="F164" s="57"/>
      <c r="G164" s="68"/>
      <c r="H164" s="68"/>
      <c r="I164" s="96"/>
      <c r="J164" s="96"/>
      <c r="K164" s="57"/>
      <c r="L164" s="71"/>
      <c r="M164" s="61"/>
    </row>
    <row r="165" spans="1:14" ht="33.75" customHeight="1" x14ac:dyDescent="0.25">
      <c r="A165" s="99" t="s">
        <v>21</v>
      </c>
      <c r="B165" s="99"/>
      <c r="C165" s="99"/>
      <c r="D165" s="57"/>
      <c r="E165" s="3" t="s">
        <v>61</v>
      </c>
      <c r="F165" s="62">
        <f>F22+F26+F30+F50</f>
        <v>0</v>
      </c>
      <c r="G165" s="58">
        <f t="shared" ref="G165:G172" si="21">H165+I165</f>
        <v>0</v>
      </c>
      <c r="H165" s="40">
        <v>0</v>
      </c>
      <c r="I165" s="143">
        <f>J22+J26+J30+J50</f>
        <v>0</v>
      </c>
      <c r="J165" s="143"/>
      <c r="K165" s="42">
        <v>112</v>
      </c>
      <c r="L165" s="41" t="s">
        <v>43</v>
      </c>
      <c r="M165" s="42">
        <v>228</v>
      </c>
      <c r="N165" s="7"/>
    </row>
    <row r="166" spans="1:14" ht="30.75" customHeight="1" x14ac:dyDescent="0.25">
      <c r="A166" s="129" t="s">
        <v>54</v>
      </c>
      <c r="B166" s="130"/>
      <c r="C166" s="131"/>
      <c r="D166" s="57"/>
      <c r="E166" s="63" t="s">
        <v>20</v>
      </c>
      <c r="F166" s="62">
        <f>+F59+F63+F67+F71</f>
        <v>1</v>
      </c>
      <c r="G166" s="64">
        <f t="shared" si="21"/>
        <v>17195.8</v>
      </c>
      <c r="H166" s="65">
        <f>H71</f>
        <v>17023.8</v>
      </c>
      <c r="I166" s="100">
        <f>J59+J63+J67+J71</f>
        <v>172</v>
      </c>
      <c r="J166" s="101"/>
      <c r="K166" s="76">
        <v>112</v>
      </c>
      <c r="L166" s="66" t="s">
        <v>43</v>
      </c>
      <c r="M166" s="42">
        <v>400</v>
      </c>
      <c r="N166" s="7">
        <f>I165+I166</f>
        <v>172</v>
      </c>
    </row>
    <row r="167" spans="1:14" ht="21" customHeight="1" x14ac:dyDescent="0.25">
      <c r="A167" s="129" t="s">
        <v>29</v>
      </c>
      <c r="B167" s="130"/>
      <c r="C167" s="131"/>
      <c r="D167" s="57"/>
      <c r="E167" s="63" t="s">
        <v>20</v>
      </c>
      <c r="F167" s="67">
        <f>F88+F92+F96+F104</f>
        <v>1</v>
      </c>
      <c r="G167" s="58">
        <f t="shared" si="21"/>
        <v>0</v>
      </c>
      <c r="H167" s="40">
        <f>H104</f>
        <v>0</v>
      </c>
      <c r="I167" s="100">
        <f>J88+J92+J96+J104+J108</f>
        <v>0</v>
      </c>
      <c r="J167" s="101"/>
      <c r="K167" s="57">
        <v>112</v>
      </c>
      <c r="L167" s="41" t="s">
        <v>43</v>
      </c>
      <c r="M167" s="42">
        <v>228</v>
      </c>
    </row>
    <row r="168" spans="1:14" ht="15.75" customHeight="1" x14ac:dyDescent="0.25">
      <c r="A168" s="99" t="s">
        <v>14</v>
      </c>
      <c r="B168" s="99"/>
      <c r="C168" s="99"/>
      <c r="D168" s="57"/>
      <c r="E168" s="63" t="s">
        <v>20</v>
      </c>
      <c r="F168" s="57">
        <f>F106+F111</f>
        <v>0</v>
      </c>
      <c r="G168" s="58">
        <f t="shared" si="21"/>
        <v>0</v>
      </c>
      <c r="H168" s="40">
        <f>-H130+H140</f>
        <v>0</v>
      </c>
      <c r="I168" s="96">
        <f>J118+J123</f>
        <v>0</v>
      </c>
      <c r="J168" s="96"/>
      <c r="K168" s="57">
        <v>112</v>
      </c>
      <c r="L168" s="41" t="s">
        <v>48</v>
      </c>
      <c r="M168" s="42">
        <v>600</v>
      </c>
    </row>
    <row r="169" spans="1:14" ht="27.75" customHeight="1" x14ac:dyDescent="0.25">
      <c r="A169" s="99" t="s">
        <v>73</v>
      </c>
      <c r="B169" s="99"/>
      <c r="C169" s="99"/>
      <c r="D169" s="57"/>
      <c r="E169" s="3"/>
      <c r="F169" s="67"/>
      <c r="G169" s="58">
        <f t="shared" si="21"/>
        <v>7558.9</v>
      </c>
      <c r="H169" s="40">
        <v>0</v>
      </c>
      <c r="I169" s="100">
        <f>I170+I171</f>
        <v>7558.9</v>
      </c>
      <c r="J169" s="101"/>
      <c r="K169" s="57">
        <v>112</v>
      </c>
      <c r="L169" s="41" t="s">
        <v>49</v>
      </c>
      <c r="M169" s="42">
        <v>600</v>
      </c>
      <c r="N169" s="7">
        <f>9355.07-I169</f>
        <v>1796.17</v>
      </c>
    </row>
    <row r="170" spans="1:14" ht="32.25" customHeight="1" x14ac:dyDescent="0.25">
      <c r="A170" s="137" t="s">
        <v>76</v>
      </c>
      <c r="B170" s="138"/>
      <c r="C170" s="139"/>
      <c r="D170" s="57"/>
      <c r="E170" s="63" t="s">
        <v>20</v>
      </c>
      <c r="F170" s="67">
        <f>F122</f>
        <v>6</v>
      </c>
      <c r="G170" s="58">
        <f t="shared" si="21"/>
        <v>7558.9</v>
      </c>
      <c r="H170" s="40">
        <v>0</v>
      </c>
      <c r="I170" s="100">
        <f>I122</f>
        <v>7558.9</v>
      </c>
      <c r="J170" s="101"/>
      <c r="K170" s="57">
        <v>112</v>
      </c>
      <c r="L170" s="41" t="s">
        <v>49</v>
      </c>
      <c r="M170" s="42">
        <v>600</v>
      </c>
      <c r="N170" s="7">
        <f>(I170+I171)-7149.4</f>
        <v>409.5</v>
      </c>
    </row>
    <row r="171" spans="1:14" ht="21.75" customHeight="1" x14ac:dyDescent="0.25">
      <c r="A171" s="137" t="s">
        <v>77</v>
      </c>
      <c r="B171" s="138"/>
      <c r="C171" s="139"/>
      <c r="D171" s="57"/>
      <c r="E171" s="63"/>
      <c r="F171" s="67"/>
      <c r="G171" s="58">
        <f t="shared" si="21"/>
        <v>0</v>
      </c>
      <c r="H171" s="40">
        <v>0</v>
      </c>
      <c r="I171" s="100">
        <v>0</v>
      </c>
      <c r="J171" s="101"/>
      <c r="K171" s="57">
        <v>112</v>
      </c>
      <c r="L171" s="41" t="s">
        <v>49</v>
      </c>
      <c r="M171" s="42">
        <v>600</v>
      </c>
      <c r="N171" s="7"/>
    </row>
    <row r="172" spans="1:14" x14ac:dyDescent="0.25">
      <c r="A172" s="152" t="s">
        <v>79</v>
      </c>
      <c r="B172" s="152"/>
      <c r="C172" s="152"/>
      <c r="D172" s="56"/>
      <c r="E172" s="56"/>
      <c r="F172" s="56"/>
      <c r="G172" s="91">
        <f t="shared" si="21"/>
        <v>24754.699999999997</v>
      </c>
      <c r="H172" s="93">
        <f>SUM(H174:H178)</f>
        <v>17023.8</v>
      </c>
      <c r="I172" s="160">
        <f>SUM(I174:J178)</f>
        <v>7730.9</v>
      </c>
      <c r="J172" s="160"/>
      <c r="K172" s="56"/>
      <c r="L172" s="56"/>
      <c r="M172" s="75"/>
    </row>
    <row r="173" spans="1:14" x14ac:dyDescent="0.25">
      <c r="A173" s="99" t="s">
        <v>12</v>
      </c>
      <c r="B173" s="99"/>
      <c r="C173" s="99"/>
      <c r="D173" s="57"/>
      <c r="E173" s="57"/>
      <c r="F173" s="57"/>
      <c r="G173" s="68"/>
      <c r="H173" s="68"/>
      <c r="I173" s="96"/>
      <c r="J173" s="96"/>
      <c r="K173" s="57"/>
      <c r="L173" s="71"/>
      <c r="M173" s="61"/>
    </row>
    <row r="174" spans="1:14" ht="33.75" customHeight="1" x14ac:dyDescent="0.25">
      <c r="A174" s="99" t="s">
        <v>21</v>
      </c>
      <c r="B174" s="99"/>
      <c r="C174" s="99"/>
      <c r="D174" s="57"/>
      <c r="E174" s="3" t="s">
        <v>61</v>
      </c>
      <c r="F174" s="62">
        <f>F23+F27+F31+F51</f>
        <v>0</v>
      </c>
      <c r="G174" s="58">
        <f t="shared" ref="G174:G180" si="22">H174+I174</f>
        <v>0</v>
      </c>
      <c r="H174" s="40">
        <v>0</v>
      </c>
      <c r="I174" s="143">
        <f>J31+J51+J59+J63</f>
        <v>0</v>
      </c>
      <c r="J174" s="143"/>
      <c r="K174" s="42">
        <v>112</v>
      </c>
      <c r="L174" s="41" t="s">
        <v>43</v>
      </c>
      <c r="M174" s="42">
        <v>228</v>
      </c>
      <c r="N174" s="7"/>
    </row>
    <row r="175" spans="1:14" ht="30.75" customHeight="1" x14ac:dyDescent="0.25">
      <c r="A175" s="129" t="s">
        <v>54</v>
      </c>
      <c r="B175" s="130"/>
      <c r="C175" s="131"/>
      <c r="D175" s="57"/>
      <c r="E175" s="63" t="s">
        <v>20</v>
      </c>
      <c r="F175" s="62">
        <f>F60+F68+F72+F64</f>
        <v>1</v>
      </c>
      <c r="G175" s="64">
        <f t="shared" si="22"/>
        <v>17195.8</v>
      </c>
      <c r="H175" s="65">
        <f>H64</f>
        <v>17023.8</v>
      </c>
      <c r="I175" s="100">
        <f>J64</f>
        <v>172</v>
      </c>
      <c r="J175" s="101"/>
      <c r="K175" s="76">
        <v>112</v>
      </c>
      <c r="L175" s="66" t="s">
        <v>43</v>
      </c>
      <c r="M175" s="42">
        <v>400</v>
      </c>
      <c r="N175" s="7">
        <f>I174+I175</f>
        <v>172</v>
      </c>
    </row>
    <row r="176" spans="1:14" ht="21" customHeight="1" x14ac:dyDescent="0.25">
      <c r="A176" s="129" t="s">
        <v>29</v>
      </c>
      <c r="B176" s="130"/>
      <c r="C176" s="131"/>
      <c r="D176" s="57"/>
      <c r="E176" s="63" t="s">
        <v>20</v>
      </c>
      <c r="F176" s="67">
        <f>F81+F85+F89+F93</f>
        <v>1</v>
      </c>
      <c r="G176" s="58">
        <f t="shared" si="22"/>
        <v>0</v>
      </c>
      <c r="H176" s="40">
        <f>H117</f>
        <v>0</v>
      </c>
      <c r="I176" s="100">
        <v>0</v>
      </c>
      <c r="J176" s="101"/>
      <c r="K176" s="57">
        <v>112</v>
      </c>
      <c r="L176" s="41" t="s">
        <v>43</v>
      </c>
      <c r="M176" s="42">
        <v>228</v>
      </c>
    </row>
    <row r="177" spans="1:14" ht="15.75" customHeight="1" x14ac:dyDescent="0.25">
      <c r="A177" s="99" t="s">
        <v>14</v>
      </c>
      <c r="B177" s="99"/>
      <c r="C177" s="99"/>
      <c r="D177" s="57"/>
      <c r="E177" s="29" t="s">
        <v>20</v>
      </c>
      <c r="F177" s="57">
        <f>F127+F133</f>
        <v>0</v>
      </c>
      <c r="G177" s="58">
        <f t="shared" si="22"/>
        <v>0</v>
      </c>
      <c r="H177" s="40">
        <f>-H144+H149</f>
        <v>0</v>
      </c>
      <c r="I177" s="96">
        <f>J127+J133</f>
        <v>0</v>
      </c>
      <c r="J177" s="96"/>
      <c r="K177" s="57">
        <v>112</v>
      </c>
      <c r="L177" s="41" t="s">
        <v>48</v>
      </c>
      <c r="M177" s="42">
        <v>600</v>
      </c>
    </row>
    <row r="178" spans="1:14" ht="27.75" customHeight="1" x14ac:dyDescent="0.25">
      <c r="A178" s="99" t="s">
        <v>73</v>
      </c>
      <c r="B178" s="99"/>
      <c r="C178" s="99"/>
      <c r="D178" s="57"/>
      <c r="E178" s="3"/>
      <c r="F178" s="67"/>
      <c r="G178" s="58">
        <f t="shared" si="22"/>
        <v>7558.9</v>
      </c>
      <c r="H178" s="40">
        <v>0</v>
      </c>
      <c r="I178" s="100">
        <f>I179+I180</f>
        <v>7558.9</v>
      </c>
      <c r="J178" s="101"/>
      <c r="K178" s="57">
        <v>112</v>
      </c>
      <c r="L178" s="41" t="s">
        <v>49</v>
      </c>
      <c r="M178" s="42">
        <v>600</v>
      </c>
      <c r="N178" s="7">
        <f>9355.07-I178</f>
        <v>1796.17</v>
      </c>
    </row>
    <row r="179" spans="1:14" ht="32.25" customHeight="1" x14ac:dyDescent="0.25">
      <c r="A179" s="137" t="s">
        <v>76</v>
      </c>
      <c r="B179" s="138"/>
      <c r="C179" s="139"/>
      <c r="D179" s="57"/>
      <c r="E179" s="63" t="s">
        <v>20</v>
      </c>
      <c r="F179" s="67">
        <f>F123</f>
        <v>6</v>
      </c>
      <c r="G179" s="58">
        <f t="shared" si="22"/>
        <v>7558.9</v>
      </c>
      <c r="H179" s="40">
        <v>0</v>
      </c>
      <c r="I179" s="100">
        <f>7558.9</f>
        <v>7558.9</v>
      </c>
      <c r="J179" s="101"/>
      <c r="K179" s="57">
        <v>112</v>
      </c>
      <c r="L179" s="41" t="s">
        <v>49</v>
      </c>
      <c r="M179" s="42">
        <v>600</v>
      </c>
      <c r="N179" s="7">
        <f>(I179+I180)-7149.4</f>
        <v>409.5</v>
      </c>
    </row>
    <row r="180" spans="1:14" ht="21.75" customHeight="1" x14ac:dyDescent="0.25">
      <c r="A180" s="137" t="s">
        <v>77</v>
      </c>
      <c r="B180" s="138"/>
      <c r="C180" s="139"/>
      <c r="D180" s="57"/>
      <c r="E180" s="63"/>
      <c r="F180" s="67"/>
      <c r="G180" s="58">
        <f t="shared" si="22"/>
        <v>0</v>
      </c>
      <c r="H180" s="40">
        <v>0</v>
      </c>
      <c r="I180" s="100">
        <v>0</v>
      </c>
      <c r="J180" s="101"/>
      <c r="K180" s="57">
        <v>112</v>
      </c>
      <c r="L180" s="41" t="s">
        <v>49</v>
      </c>
      <c r="M180" s="42">
        <v>600</v>
      </c>
      <c r="N180" s="7"/>
    </row>
    <row r="181" spans="1:14" x14ac:dyDescent="0.25">
      <c r="A181" s="161" t="s">
        <v>78</v>
      </c>
      <c r="B181" s="161"/>
      <c r="C181" s="161"/>
      <c r="D181" s="77"/>
      <c r="E181" s="77"/>
      <c r="F181" s="77"/>
      <c r="G181" s="94">
        <f>G139+G152+G163+G172</f>
        <v>104723.06981999999</v>
      </c>
      <c r="H181" s="94">
        <f>H163+H152+H139+H172</f>
        <v>49772.2</v>
      </c>
      <c r="I181" s="162">
        <f>I172+I163+I152+I139</f>
        <v>54950.869819999993</v>
      </c>
      <c r="J181" s="163"/>
      <c r="K181" s="77"/>
      <c r="L181" s="77"/>
      <c r="M181" s="77"/>
      <c r="N181" s="7"/>
    </row>
    <row r="182" spans="1:14" x14ac:dyDescent="0.25">
      <c r="A182" s="78"/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</row>
    <row r="183" spans="1:14" ht="15.75" x14ac:dyDescent="0.25">
      <c r="A183" s="79"/>
      <c r="G183" s="10"/>
      <c r="H183" s="10"/>
      <c r="J183" s="10"/>
    </row>
    <row r="184" spans="1:14" ht="15.75" x14ac:dyDescent="0.25">
      <c r="A184" s="79"/>
      <c r="G184" s="10"/>
      <c r="H184" s="10"/>
    </row>
    <row r="185" spans="1:14" ht="15.75" x14ac:dyDescent="0.25">
      <c r="A185" s="79"/>
      <c r="G185" s="10"/>
    </row>
    <row r="186" spans="1:14" ht="15.75" x14ac:dyDescent="0.25">
      <c r="A186" s="79"/>
    </row>
    <row r="187" spans="1:14" ht="15.75" x14ac:dyDescent="0.25">
      <c r="A187" s="79"/>
    </row>
  </sheetData>
  <mergeCells count="251">
    <mergeCell ref="G7:J7"/>
    <mergeCell ref="G8:J8"/>
    <mergeCell ref="A135:C138"/>
    <mergeCell ref="I135:J135"/>
    <mergeCell ref="I136:J136"/>
    <mergeCell ref="I137:J137"/>
    <mergeCell ref="I138:J138"/>
    <mergeCell ref="A97:C100"/>
    <mergeCell ref="I97:J97"/>
    <mergeCell ref="I98:J98"/>
    <mergeCell ref="I99:J99"/>
    <mergeCell ref="I100:J100"/>
    <mergeCell ref="A113:C116"/>
    <mergeCell ref="I113:J113"/>
    <mergeCell ref="I114:J114"/>
    <mergeCell ref="I115:J115"/>
    <mergeCell ref="I116:J116"/>
    <mergeCell ref="B132:C132"/>
    <mergeCell ref="D131:D132"/>
    <mergeCell ref="I132:J132"/>
    <mergeCell ref="A124:A134"/>
    <mergeCell ref="I124:J124"/>
    <mergeCell ref="I55:J55"/>
    <mergeCell ref="I53:J53"/>
    <mergeCell ref="I54:J54"/>
    <mergeCell ref="A52:C55"/>
    <mergeCell ref="A73:C76"/>
    <mergeCell ref="I73:J73"/>
    <mergeCell ref="I74:J74"/>
    <mergeCell ref="I75:J75"/>
    <mergeCell ref="I76:J76"/>
    <mergeCell ref="A56:J56"/>
    <mergeCell ref="A161:C161"/>
    <mergeCell ref="I161:K161"/>
    <mergeCell ref="A157:C157"/>
    <mergeCell ref="I157:J157"/>
    <mergeCell ref="A158:C158"/>
    <mergeCell ref="I158:J158"/>
    <mergeCell ref="A159:C159"/>
    <mergeCell ref="I159:J159"/>
    <mergeCell ref="A160:C160"/>
    <mergeCell ref="I140:J140"/>
    <mergeCell ref="A141:C141"/>
    <mergeCell ref="A140:C140"/>
    <mergeCell ref="A152:C152"/>
    <mergeCell ref="I152:J152"/>
    <mergeCell ref="A153:C153"/>
    <mergeCell ref="I153:J153"/>
    <mergeCell ref="M104:M106"/>
    <mergeCell ref="L104:L106"/>
    <mergeCell ref="H6:J6"/>
    <mergeCell ref="G9:J9"/>
    <mergeCell ref="K8:L8"/>
    <mergeCell ref="K9:L9"/>
    <mergeCell ref="A11:M11"/>
    <mergeCell ref="A12:M12"/>
    <mergeCell ref="A13:M13"/>
    <mergeCell ref="A14:A15"/>
    <mergeCell ref="B14:C15"/>
    <mergeCell ref="D14:D15"/>
    <mergeCell ref="E14:F14"/>
    <mergeCell ref="G14:J14"/>
    <mergeCell ref="A17:J17"/>
    <mergeCell ref="A18:J18"/>
    <mergeCell ref="A19:J19"/>
    <mergeCell ref="M57:M71"/>
    <mergeCell ref="I52:J52"/>
    <mergeCell ref="K65:K67"/>
    <mergeCell ref="K61:K63"/>
    <mergeCell ref="K14:K15"/>
    <mergeCell ref="L14:L15"/>
    <mergeCell ref="M14:M15"/>
    <mergeCell ref="I15:J15"/>
    <mergeCell ref="B16:C16"/>
    <mergeCell ref="I16:J16"/>
    <mergeCell ref="K20:K50"/>
    <mergeCell ref="L20:L50"/>
    <mergeCell ref="B48:C51"/>
    <mergeCell ref="E48:E51"/>
    <mergeCell ref="E20:E23"/>
    <mergeCell ref="A20:A23"/>
    <mergeCell ref="B20:C23"/>
    <mergeCell ref="A24:A27"/>
    <mergeCell ref="B24:C27"/>
    <mergeCell ref="E24:E27"/>
    <mergeCell ref="A28:A31"/>
    <mergeCell ref="B28:C31"/>
    <mergeCell ref="E28:E31"/>
    <mergeCell ref="A32:A35"/>
    <mergeCell ref="B32:C35"/>
    <mergeCell ref="E32:E35"/>
    <mergeCell ref="B44:C47"/>
    <mergeCell ref="E44:E47"/>
    <mergeCell ref="A36:A39"/>
    <mergeCell ref="B36:C39"/>
    <mergeCell ref="E36:E39"/>
    <mergeCell ref="L124:L130"/>
    <mergeCell ref="L109:L111"/>
    <mergeCell ref="B119:C119"/>
    <mergeCell ref="I119:J119"/>
    <mergeCell ref="I122:J122"/>
    <mergeCell ref="I125:J125"/>
    <mergeCell ref="B124:C124"/>
    <mergeCell ref="B125:C125"/>
    <mergeCell ref="K57:K59"/>
    <mergeCell ref="L57:L71"/>
    <mergeCell ref="K78:K80"/>
    <mergeCell ref="L78:L93"/>
    <mergeCell ref="K82:K84"/>
    <mergeCell ref="K90:K92"/>
    <mergeCell ref="K86:K88"/>
    <mergeCell ref="I126:J126"/>
    <mergeCell ref="A77:J77"/>
    <mergeCell ref="A101:J101"/>
    <mergeCell ref="B126:C126"/>
    <mergeCell ref="A57:A60"/>
    <mergeCell ref="B57:C60"/>
    <mergeCell ref="E57:E60"/>
    <mergeCell ref="A78:A81"/>
    <mergeCell ref="B78:C81"/>
    <mergeCell ref="A154:C154"/>
    <mergeCell ref="I154:J154"/>
    <mergeCell ref="A155:C155"/>
    <mergeCell ref="I155:J155"/>
    <mergeCell ref="A156:C156"/>
    <mergeCell ref="I156:J156"/>
    <mergeCell ref="I143:J143"/>
    <mergeCell ref="I160:J160"/>
    <mergeCell ref="A181:C181"/>
    <mergeCell ref="I181:J181"/>
    <mergeCell ref="A172:C172"/>
    <mergeCell ref="I172:J172"/>
    <mergeCell ref="A173:C173"/>
    <mergeCell ref="I173:J173"/>
    <mergeCell ref="A174:C174"/>
    <mergeCell ref="I174:J174"/>
    <mergeCell ref="A168:C168"/>
    <mergeCell ref="I168:J168"/>
    <mergeCell ref="A175:C175"/>
    <mergeCell ref="I175:J175"/>
    <mergeCell ref="A176:C176"/>
    <mergeCell ref="I176:J176"/>
    <mergeCell ref="A170:C170"/>
    <mergeCell ref="I170:J170"/>
    <mergeCell ref="A171:C171"/>
    <mergeCell ref="I171:J171"/>
    <mergeCell ref="A177:C177"/>
    <mergeCell ref="I177:J177"/>
    <mergeCell ref="A180:C180"/>
    <mergeCell ref="I180:J180"/>
    <mergeCell ref="A178:C178"/>
    <mergeCell ref="I178:J178"/>
    <mergeCell ref="M124:M130"/>
    <mergeCell ref="A162:C162"/>
    <mergeCell ref="I162:K162"/>
    <mergeCell ref="A179:C179"/>
    <mergeCell ref="I179:J179"/>
    <mergeCell ref="A165:C165"/>
    <mergeCell ref="I165:J165"/>
    <mergeCell ref="A166:C166"/>
    <mergeCell ref="I166:J166"/>
    <mergeCell ref="A169:C169"/>
    <mergeCell ref="I169:J169"/>
    <mergeCell ref="A167:C167"/>
    <mergeCell ref="I167:J167"/>
    <mergeCell ref="A163:C163"/>
    <mergeCell ref="I163:J163"/>
    <mergeCell ref="A164:C164"/>
    <mergeCell ref="M109:M111"/>
    <mergeCell ref="M78:M93"/>
    <mergeCell ref="M20:M50"/>
    <mergeCell ref="A148:C148"/>
    <mergeCell ref="A149:C149"/>
    <mergeCell ref="A150:C150"/>
    <mergeCell ref="I148:K148"/>
    <mergeCell ref="I149:K149"/>
    <mergeCell ref="I150:K150"/>
    <mergeCell ref="A145:C145"/>
    <mergeCell ref="I145:J145"/>
    <mergeCell ref="I141:J141"/>
    <mergeCell ref="A142:C142"/>
    <mergeCell ref="I142:J142"/>
    <mergeCell ref="B128:C130"/>
    <mergeCell ref="I128:J128"/>
    <mergeCell ref="I129:J129"/>
    <mergeCell ref="I130:J130"/>
    <mergeCell ref="A139:C139"/>
    <mergeCell ref="I139:J139"/>
    <mergeCell ref="B127:C127"/>
    <mergeCell ref="D124:D127"/>
    <mergeCell ref="A48:A51"/>
    <mergeCell ref="A44:A47"/>
    <mergeCell ref="A61:A64"/>
    <mergeCell ref="B61:C64"/>
    <mergeCell ref="E61:E64"/>
    <mergeCell ref="A40:A43"/>
    <mergeCell ref="B40:C43"/>
    <mergeCell ref="E40:E43"/>
    <mergeCell ref="E78:E81"/>
    <mergeCell ref="A82:A85"/>
    <mergeCell ref="B82:C85"/>
    <mergeCell ref="E82:E85"/>
    <mergeCell ref="A69:A72"/>
    <mergeCell ref="B69:C72"/>
    <mergeCell ref="E69:E72"/>
    <mergeCell ref="A65:A68"/>
    <mergeCell ref="B65:C68"/>
    <mergeCell ref="E65:E68"/>
    <mergeCell ref="I127:J127"/>
    <mergeCell ref="A86:A89"/>
    <mergeCell ref="B86:C89"/>
    <mergeCell ref="E86:E89"/>
    <mergeCell ref="A90:A93"/>
    <mergeCell ref="B90:C93"/>
    <mergeCell ref="E90:E93"/>
    <mergeCell ref="A104:A107"/>
    <mergeCell ref="B104:C107"/>
    <mergeCell ref="A109:A112"/>
    <mergeCell ref="B109:C112"/>
    <mergeCell ref="E109:E112"/>
    <mergeCell ref="E104:E107"/>
    <mergeCell ref="A94:A96"/>
    <mergeCell ref="E94:E96"/>
    <mergeCell ref="A102:J102"/>
    <mergeCell ref="A103:J103"/>
    <mergeCell ref="A108:J108"/>
    <mergeCell ref="B94:C96"/>
    <mergeCell ref="I164:J164"/>
    <mergeCell ref="K94:K96"/>
    <mergeCell ref="A147:C147"/>
    <mergeCell ref="I147:J147"/>
    <mergeCell ref="I151:J151"/>
    <mergeCell ref="A151:C151"/>
    <mergeCell ref="I120:K120"/>
    <mergeCell ref="I123:K123"/>
    <mergeCell ref="A120:A123"/>
    <mergeCell ref="B120:C123"/>
    <mergeCell ref="B131:C131"/>
    <mergeCell ref="I131:J131"/>
    <mergeCell ref="B133:C133"/>
    <mergeCell ref="I133:J133"/>
    <mergeCell ref="B134:C134"/>
    <mergeCell ref="I134:J134"/>
    <mergeCell ref="A146:C146"/>
    <mergeCell ref="I146:J146"/>
    <mergeCell ref="A144:C144"/>
    <mergeCell ref="I144:J144"/>
    <mergeCell ref="K124:K130"/>
    <mergeCell ref="A117:J117"/>
    <mergeCell ref="A118:J118"/>
    <mergeCell ref="A143:C143"/>
  </mergeCells>
  <hyperlinks>
    <hyperlink ref="M14" r:id="rId1" display="consultantplus://offline/ref=0AC8B8BC82DCDE8D6B297C22320C495E5D99582F7E16077780215628B0452B02F74334F2DF64B701N0h9E"/>
  </hyperlinks>
  <pageMargins left="0.31496062992125984" right="0.31496062992125984" top="0.31496062992125984" bottom="0.31496062992125984" header="0.11811023622047245" footer="0.11811023622047245"/>
  <pageSetup paperSize="9" scale="68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gl-fin</dc:creator>
  <cp:lastModifiedBy>Лаврентьева Татьяна Вячеславовна</cp:lastModifiedBy>
  <cp:lastPrinted>2022-11-09T04:57:15Z</cp:lastPrinted>
  <dcterms:created xsi:type="dcterms:W3CDTF">2020-08-21T11:17:08Z</dcterms:created>
  <dcterms:modified xsi:type="dcterms:W3CDTF">2022-11-10T05:46:27Z</dcterms:modified>
</cp:coreProperties>
</file>